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25" windowWidth="15600" windowHeight="5115"/>
  </bookViews>
  <sheets>
    <sheet name="Plan Geral  B " sheetId="1" r:id="rId1"/>
    <sheet name="Plan1" sheetId="2" r:id="rId2"/>
  </sheets>
  <definedNames>
    <definedName name="_xlnm._FilterDatabase" localSheetId="0" hidden="1">'Plan Geral  B '!$B$90:$J$95</definedName>
    <definedName name="_xlnm.Print_Area" localSheetId="0">'Plan Geral  B '!$A$1:$J$284</definedName>
    <definedName name="_xlnm.Print_Titles" localSheetId="0">'Plan Geral  B '!$1:$14</definedName>
  </definedNames>
  <calcPr calcId="144525"/>
</workbook>
</file>

<file path=xl/calcChain.xml><?xml version="1.0" encoding="utf-8"?>
<calcChain xmlns="http://schemas.openxmlformats.org/spreadsheetml/2006/main">
  <c r="J8" i="1"/>
  <c r="I274" s="1"/>
  <c r="J274" s="1"/>
  <c r="G224"/>
  <c r="G20"/>
  <c r="G21"/>
  <c r="G39"/>
  <c r="G43"/>
  <c r="G44"/>
  <c r="G45"/>
  <c r="G46"/>
  <c r="G85"/>
  <c r="G86"/>
  <c r="G142"/>
  <c r="G202"/>
  <c r="G210"/>
  <c r="G211"/>
  <c r="G220"/>
  <c r="G221"/>
  <c r="G222"/>
  <c r="I67" l="1"/>
  <c r="J67" s="1"/>
  <c r="I256"/>
  <c r="J256" s="1"/>
  <c r="I244"/>
  <c r="J244" s="1"/>
  <c r="I193"/>
  <c r="J193" s="1"/>
  <c r="I60"/>
  <c r="J60" s="1"/>
  <c r="I266"/>
  <c r="J266" s="1"/>
  <c r="I239"/>
  <c r="J239" s="1"/>
  <c r="I176"/>
  <c r="J176" s="1"/>
  <c r="I152"/>
  <c r="J152" s="1"/>
  <c r="I168"/>
  <c r="J168" s="1"/>
  <c r="I128"/>
  <c r="J128" s="1"/>
  <c r="I28"/>
  <c r="J28" s="1"/>
  <c r="I258"/>
  <c r="J258" s="1"/>
  <c r="I202"/>
  <c r="J202" s="1"/>
  <c r="I149"/>
  <c r="J149" s="1"/>
  <c r="I100"/>
  <c r="J100" s="1"/>
  <c r="I54"/>
  <c r="J54" s="1"/>
  <c r="I224"/>
  <c r="J224" s="1"/>
  <c r="I212"/>
  <c r="J212" s="1"/>
  <c r="I164"/>
  <c r="J164" s="1"/>
  <c r="I137"/>
  <c r="J137" s="1"/>
  <c r="I111"/>
  <c r="J111" s="1"/>
  <c r="I83"/>
  <c r="J83" s="1"/>
  <c r="I38"/>
  <c r="J38" s="1"/>
  <c r="I250"/>
  <c r="J250" s="1"/>
  <c r="I201"/>
  <c r="J201" s="1"/>
  <c r="I156"/>
  <c r="J156" s="1"/>
  <c r="I139"/>
  <c r="J139" s="1"/>
  <c r="I133"/>
  <c r="J133" s="1"/>
  <c r="I86"/>
  <c r="J86" s="1"/>
  <c r="I68"/>
  <c r="J68" s="1"/>
  <c r="I45"/>
  <c r="J45" s="1"/>
  <c r="I278"/>
  <c r="J278" s="1"/>
  <c r="J279" s="1"/>
  <c r="J277" s="1"/>
  <c r="I269"/>
  <c r="J269" s="1"/>
  <c r="I254"/>
  <c r="J254" s="1"/>
  <c r="I232"/>
  <c r="J232" s="1"/>
  <c r="I205"/>
  <c r="J205" s="1"/>
  <c r="I198"/>
  <c r="J198" s="1"/>
  <c r="I178"/>
  <c r="J178" s="1"/>
  <c r="I161"/>
  <c r="J161" s="1"/>
  <c r="I142"/>
  <c r="J142" s="1"/>
  <c r="I124"/>
  <c r="J124" s="1"/>
  <c r="I108"/>
  <c r="J108" s="1"/>
  <c r="I78"/>
  <c r="J78" s="1"/>
  <c r="I49"/>
  <c r="J49" s="1"/>
  <c r="I30"/>
  <c r="J30" s="1"/>
  <c r="I114"/>
  <c r="J114" s="1"/>
  <c r="I268"/>
  <c r="J268" s="1"/>
  <c r="I257"/>
  <c r="J257" s="1"/>
  <c r="I248"/>
  <c r="J248" s="1"/>
  <c r="I221"/>
  <c r="J221" s="1"/>
  <c r="I216"/>
  <c r="J216" s="1"/>
  <c r="I211"/>
  <c r="J211" s="1"/>
  <c r="I208"/>
  <c r="J208" s="1"/>
  <c r="I194"/>
  <c r="J194" s="1"/>
  <c r="I177"/>
  <c r="J177" s="1"/>
  <c r="I166"/>
  <c r="J166" s="1"/>
  <c r="I157"/>
  <c r="J157" s="1"/>
  <c r="I151"/>
  <c r="J151" s="1"/>
  <c r="I131"/>
  <c r="J131" s="1"/>
  <c r="I120"/>
  <c r="J120" s="1"/>
  <c r="I118"/>
  <c r="J118" s="1"/>
  <c r="I101"/>
  <c r="J101" s="1"/>
  <c r="I93"/>
  <c r="J93" s="1"/>
  <c r="I73"/>
  <c r="J73" s="1"/>
  <c r="I56"/>
  <c r="J56" s="1"/>
  <c r="I43"/>
  <c r="J43" s="1"/>
  <c r="I35"/>
  <c r="J35" s="1"/>
  <c r="I18"/>
  <c r="J18" s="1"/>
  <c r="I115"/>
  <c r="J115" s="1"/>
  <c r="I172"/>
  <c r="J172" s="1"/>
  <c r="I273"/>
  <c r="J273" s="1"/>
  <c r="J275" s="1"/>
  <c r="J272" s="1"/>
  <c r="I265"/>
  <c r="J265" s="1"/>
  <c r="I236"/>
  <c r="J236" s="1"/>
  <c r="I223"/>
  <c r="J223" s="1"/>
  <c r="I220"/>
  <c r="J220" s="1"/>
  <c r="I214"/>
  <c r="J214" s="1"/>
  <c r="I204"/>
  <c r="J204" s="1"/>
  <c r="I199"/>
  <c r="J199" s="1"/>
  <c r="I192"/>
  <c r="J192" s="1"/>
  <c r="I187"/>
  <c r="J187" s="1"/>
  <c r="I181"/>
  <c r="J181" s="1"/>
  <c r="I169"/>
  <c r="J169" s="1"/>
  <c r="I162"/>
  <c r="J162" s="1"/>
  <c r="I155"/>
  <c r="J155" s="1"/>
  <c r="I147"/>
  <c r="J147" s="1"/>
  <c r="I138"/>
  <c r="J138" s="1"/>
  <c r="I135"/>
  <c r="J135" s="1"/>
  <c r="I127"/>
  <c r="J127" s="1"/>
  <c r="I109"/>
  <c r="J109" s="1"/>
  <c r="I92"/>
  <c r="J92" s="1"/>
  <c r="I84"/>
  <c r="J84" s="1"/>
  <c r="I62"/>
  <c r="J62" s="1"/>
  <c r="I52"/>
  <c r="J52" s="1"/>
  <c r="I29"/>
  <c r="J29" s="1"/>
  <c r="I72"/>
  <c r="J72" s="1"/>
  <c r="I50"/>
  <c r="J50" s="1"/>
  <c r="I39"/>
  <c r="J39" s="1"/>
  <c r="I34"/>
  <c r="J34" s="1"/>
  <c r="I21"/>
  <c r="J21" s="1"/>
  <c r="I112"/>
  <c r="J112" s="1"/>
  <c r="I175"/>
  <c r="J175" s="1"/>
  <c r="I66"/>
  <c r="J66" s="1"/>
  <c r="I222"/>
  <c r="J222" s="1"/>
  <c r="I267"/>
  <c r="J267" s="1"/>
  <c r="I263"/>
  <c r="J263" s="1"/>
  <c r="I255"/>
  <c r="J255" s="1"/>
  <c r="I249"/>
  <c r="J249" s="1"/>
  <c r="I246"/>
  <c r="J246" s="1"/>
  <c r="I234"/>
  <c r="J234" s="1"/>
  <c r="I230"/>
  <c r="J230" s="1"/>
  <c r="I210"/>
  <c r="J210" s="1"/>
  <c r="I206"/>
  <c r="J206" s="1"/>
  <c r="I197"/>
  <c r="J197" s="1"/>
  <c r="I180"/>
  <c r="J180" s="1"/>
  <c r="I170"/>
  <c r="J170" s="1"/>
  <c r="I165"/>
  <c r="J165" s="1"/>
  <c r="I160"/>
  <c r="J160" s="1"/>
  <c r="I153"/>
  <c r="J153" s="1"/>
  <c r="I148"/>
  <c r="J148" s="1"/>
  <c r="I141"/>
  <c r="J141" s="1"/>
  <c r="I132"/>
  <c r="J132" s="1"/>
  <c r="I126"/>
  <c r="J126" s="1"/>
  <c r="I119"/>
  <c r="J119" s="1"/>
  <c r="I117"/>
  <c r="J117" s="1"/>
  <c r="I107"/>
  <c r="J107" s="1"/>
  <c r="I94"/>
  <c r="J94" s="1"/>
  <c r="I91"/>
  <c r="J91" s="1"/>
  <c r="I77"/>
  <c r="J77" s="1"/>
  <c r="I57"/>
  <c r="J57" s="1"/>
  <c r="I53"/>
  <c r="J53" s="1"/>
  <c r="I48"/>
  <c r="J48" s="1"/>
  <c r="I32"/>
  <c r="J32" s="1"/>
  <c r="I26"/>
  <c r="J26" s="1"/>
  <c r="I195"/>
  <c r="J195" s="1"/>
  <c r="I247"/>
  <c r="J247" s="1"/>
  <c r="I245"/>
  <c r="J245" s="1"/>
  <c r="I243"/>
  <c r="J243" s="1"/>
  <c r="I238"/>
  <c r="J238" s="1"/>
  <c r="I237"/>
  <c r="J237" s="1"/>
  <c r="I235"/>
  <c r="J235" s="1"/>
  <c r="I233"/>
  <c r="J233" s="1"/>
  <c r="I231"/>
  <c r="J231" s="1"/>
  <c r="I229"/>
  <c r="J229" s="1"/>
  <c r="I215"/>
  <c r="J215" s="1"/>
  <c r="I213"/>
  <c r="J213" s="1"/>
  <c r="I209"/>
  <c r="J209" s="1"/>
  <c r="I207"/>
  <c r="J207" s="1"/>
  <c r="I203"/>
  <c r="J203" s="1"/>
  <c r="I200"/>
  <c r="J200" s="1"/>
  <c r="I196"/>
  <c r="J196" s="1"/>
  <c r="I191"/>
  <c r="J191" s="1"/>
  <c r="I179"/>
  <c r="J179" s="1"/>
  <c r="I171"/>
  <c r="J171" s="1"/>
  <c r="I167"/>
  <c r="J167" s="1"/>
  <c r="I163"/>
  <c r="J163" s="1"/>
  <c r="I158"/>
  <c r="J158" s="1"/>
  <c r="I154"/>
  <c r="J154" s="1"/>
  <c r="I150"/>
  <c r="J150" s="1"/>
  <c r="I143"/>
  <c r="J143" s="1"/>
  <c r="I140"/>
  <c r="J140" s="1"/>
  <c r="I136"/>
  <c r="J136" s="1"/>
  <c r="I134"/>
  <c r="J134" s="1"/>
  <c r="I130"/>
  <c r="J130" s="1"/>
  <c r="I125"/>
  <c r="J125" s="1"/>
  <c r="I110"/>
  <c r="J110" s="1"/>
  <c r="I102"/>
  <c r="J102" s="1"/>
  <c r="I99"/>
  <c r="J99" s="1"/>
  <c r="I98"/>
  <c r="J98" s="1"/>
  <c r="I87"/>
  <c r="J87" s="1"/>
  <c r="I85"/>
  <c r="J85" s="1"/>
  <c r="I82"/>
  <c r="J82" s="1"/>
  <c r="I59"/>
  <c r="J59" s="1"/>
  <c r="I55"/>
  <c r="J55" s="1"/>
  <c r="I51"/>
  <c r="J51" s="1"/>
  <c r="I46"/>
  <c r="J46" s="1"/>
  <c r="I44"/>
  <c r="J44" s="1"/>
  <c r="I41"/>
  <c r="J41" s="1"/>
  <c r="I37"/>
  <c r="J37" s="1"/>
  <c r="I31"/>
  <c r="J31" s="1"/>
  <c r="I27"/>
  <c r="J27" s="1"/>
  <c r="I20"/>
  <c r="J20" s="1"/>
  <c r="I113"/>
  <c r="J113" s="1"/>
  <c r="J259" l="1"/>
  <c r="J253" s="1"/>
  <c r="J69"/>
  <c r="J65" s="1"/>
  <c r="J95"/>
  <c r="J90" s="1"/>
  <c r="J270"/>
  <c r="J261" s="1"/>
  <c r="J183"/>
  <c r="J105" s="1"/>
  <c r="J217"/>
  <c r="J190" s="1"/>
  <c r="J74"/>
  <c r="J71" s="1"/>
  <c r="J79"/>
  <c r="J76" s="1"/>
  <c r="J188"/>
  <c r="J185" s="1"/>
  <c r="J240"/>
  <c r="J227" s="1"/>
  <c r="J225"/>
  <c r="J219" s="1"/>
  <c r="J22"/>
  <c r="J16" s="1"/>
  <c r="J103"/>
  <c r="J97" s="1"/>
  <c r="J251"/>
  <c r="J242" s="1"/>
  <c r="J88"/>
  <c r="J81" s="1"/>
  <c r="J63"/>
  <c r="J24" s="1"/>
  <c r="J281" l="1"/>
  <c r="J12" s="1"/>
  <c r="J284" l="1"/>
</calcChain>
</file>

<file path=xl/sharedStrings.xml><?xml version="1.0" encoding="utf-8"?>
<sst xmlns="http://schemas.openxmlformats.org/spreadsheetml/2006/main" count="936" uniqueCount="527">
  <si>
    <t>C4623</t>
  </si>
  <si>
    <t>Piso podotátil interno em borracha 30x30cm, assentamento com cola vinil (fornecimento e assentamento)</t>
  </si>
  <si>
    <t>Subtotal item 10</t>
  </si>
  <si>
    <t xml:space="preserve">RODAPÉS E PEITORIS </t>
  </si>
  <si>
    <t>11.1</t>
  </si>
  <si>
    <t>74111/001</t>
  </si>
  <si>
    <t xml:space="preserve">Soleira em granito cinza andorinha, L=15cm, E=2cm </t>
  </si>
  <si>
    <t>11.4</t>
  </si>
  <si>
    <t>MERCADO</t>
  </si>
  <si>
    <t>CP</t>
  </si>
  <si>
    <t>Roda meio em madeira (largura=10cm)</t>
  </si>
  <si>
    <t>Subtotal item 11</t>
  </si>
  <si>
    <t xml:space="preserve">PINTURA </t>
  </si>
  <si>
    <t>12.1</t>
  </si>
  <si>
    <t xml:space="preserve">Emassamento de paredes internas e externas com massa acrílica - 02 demãos </t>
  </si>
  <si>
    <t>12.3</t>
  </si>
  <si>
    <t>73954/002</t>
  </si>
  <si>
    <t>12.4</t>
  </si>
  <si>
    <t>12.5</t>
  </si>
  <si>
    <t>74065/001</t>
  </si>
  <si>
    <t>Pintura em esmalte sintético 02 demãos em esquadrias de madeira</t>
  </si>
  <si>
    <t>12.6</t>
  </si>
  <si>
    <t>73924/002</t>
  </si>
  <si>
    <t>Pintura em esmalte sintético 02 demãos em esquadrias de ferro</t>
  </si>
  <si>
    <t>Subtotal item 12</t>
  </si>
  <si>
    <t>INSTALAÇÃO ELÉTRICA E ELETRÔNICA 127/220V</t>
  </si>
  <si>
    <t>13.1.1</t>
  </si>
  <si>
    <t>13.1.2</t>
  </si>
  <si>
    <t>13.1.3</t>
  </si>
  <si>
    <t>74130/010</t>
  </si>
  <si>
    <t>13.1.4</t>
  </si>
  <si>
    <t>13.1.5</t>
  </si>
  <si>
    <t>13.1.6</t>
  </si>
  <si>
    <t>Condutor de cobre unipolar, isolação em PVC/70ºC, camada de proteção em PVC, não propagador de chamas, classe de tensão 750V, encordoamento classe 5, flexível, com as seguintes seções nominais:</t>
  </si>
  <si>
    <t>73860/008</t>
  </si>
  <si>
    <t>73860/009</t>
  </si>
  <si>
    <t>73860/010</t>
  </si>
  <si>
    <t>13.2</t>
  </si>
  <si>
    <t>INSTALAÇÕES DE REDE ESTRUTURADA</t>
  </si>
  <si>
    <t>13.2.1</t>
  </si>
  <si>
    <t>Patch Panel 19"  - 24 portas, Categoria 6</t>
  </si>
  <si>
    <t xml:space="preserve">un </t>
  </si>
  <si>
    <t xml:space="preserve">Guia de Cabos Frontal, fechado </t>
  </si>
  <si>
    <t>Guia de Cabos Traseiro</t>
  </si>
  <si>
    <t>Trava Path Panel</t>
  </si>
  <si>
    <t xml:space="preserve">Guia de Cabos Vertical, fechado </t>
  </si>
  <si>
    <t xml:space="preserve">Guia de Cabos Superior, fechado </t>
  </si>
  <si>
    <t>13.2.2</t>
  </si>
  <si>
    <t>13.2.3</t>
  </si>
  <si>
    <t>Cabos de conexões – Patch Cord ultra flexível com RJ 45 nas 2 pontas - 1,50 metros</t>
  </si>
  <si>
    <t>Cabos de conexões – Patch Cord ultra flexível com RJ 45 em 1 ponta - 1,50 metros</t>
  </si>
  <si>
    <t>Cabos de conexões – Patch cord 110 / RJ-45 1 par -1,50m</t>
  </si>
  <si>
    <t>Tomada modular RJ-45 Categoria 6</t>
  </si>
  <si>
    <t>Conector de TV Tipo F (Coaxial)</t>
  </si>
  <si>
    <t>13.2.6</t>
  </si>
  <si>
    <t>Subtotal item 13</t>
  </si>
  <si>
    <t>14.1</t>
  </si>
  <si>
    <t>TUBULAÇÕES E CONEXÕES DE PVC RÍGIDO</t>
  </si>
  <si>
    <t>Subtotal item 14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</si>
  <si>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</si>
  <si>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</si>
  <si>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</si>
  <si>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</si>
  <si>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</si>
  <si>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</si>
  <si>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</si>
  <si>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</si>
  <si>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</si>
  <si>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16.1.10</t>
  </si>
  <si>
    <t>16.1.11</t>
  </si>
  <si>
    <t>16.1.12</t>
  </si>
  <si>
    <t>16.1.13</t>
  </si>
  <si>
    <t>16.1.14</t>
  </si>
  <si>
    <t>16.1.15</t>
  </si>
  <si>
    <t>16.1.16</t>
  </si>
  <si>
    <t>16.1.17</t>
  </si>
  <si>
    <t>16.1.18</t>
  </si>
  <si>
    <t>16.1.19</t>
  </si>
  <si>
    <t>16.1.20</t>
  </si>
  <si>
    <t>16.1.21</t>
  </si>
  <si>
    <t>16.1.22</t>
  </si>
  <si>
    <t>16.1.23</t>
  </si>
  <si>
    <t>16.1.25</t>
  </si>
  <si>
    <t>16.1.26</t>
  </si>
  <si>
    <t>Subtotal item 16</t>
  </si>
  <si>
    <t>17.1</t>
  </si>
  <si>
    <t>Subtotal item 17</t>
  </si>
  <si>
    <t xml:space="preserve">LOUÇAS E METAIS </t>
  </si>
  <si>
    <t>COMERCIAL</t>
  </si>
  <si>
    <t>19.1</t>
  </si>
  <si>
    <t>19.1.1</t>
  </si>
  <si>
    <t>Subtotal item 19</t>
  </si>
  <si>
    <t>SISTEMA DE PROTEÇÃO CONTRA DESCARGAS ATMOSFÉRICAS (SPDA)</t>
  </si>
  <si>
    <t>20.1</t>
  </si>
  <si>
    <t>Caixa de inspeção, PVC de 12", com tampa de aço galvanizado,conforme detalhe no projeto</t>
  </si>
  <si>
    <t>Subtotal item 20</t>
  </si>
  <si>
    <t>SERVIÇOS DIVERSOS</t>
  </si>
  <si>
    <t>21.1</t>
  </si>
  <si>
    <t>Subtotal item 21</t>
  </si>
  <si>
    <t>SERVIÇOS FINAIS</t>
  </si>
  <si>
    <t>Limpeza final da obra</t>
  </si>
  <si>
    <t>74071/002</t>
  </si>
  <si>
    <t>6.5</t>
  </si>
  <si>
    <t>VIDROS</t>
  </si>
  <si>
    <t>6.5.1</t>
  </si>
  <si>
    <t>Peitoril em granito cinza, largura=17,00cm espessura variável e pingadeira</t>
  </si>
  <si>
    <t>11.3</t>
  </si>
  <si>
    <t>74111/002</t>
  </si>
  <si>
    <t>13.1</t>
  </si>
  <si>
    <t>CENTRO DE DISTRIBUIÇÃO</t>
  </si>
  <si>
    <t>ELETRODUTOS E ACESSÓRIOS</t>
  </si>
  <si>
    <t>Eletroduto PVC flexível corrugado reforçado, Ø25mm (DN 3/4"), inclusive curvas</t>
  </si>
  <si>
    <t>13.3</t>
  </si>
  <si>
    <t>CABOS E FIOS (CONDUTORES)</t>
  </si>
  <si>
    <t>13.3.2</t>
  </si>
  <si>
    <t>#2,5 mm²</t>
  </si>
  <si>
    <t>13.3.3</t>
  </si>
  <si>
    <t>#4 mm²</t>
  </si>
  <si>
    <t>13.3.4</t>
  </si>
  <si>
    <t>#6 mm²</t>
  </si>
  <si>
    <t>13.3.5</t>
  </si>
  <si>
    <t>74172/001</t>
  </si>
  <si>
    <t>#10 mm²</t>
  </si>
  <si>
    <t>13.3.6</t>
  </si>
  <si>
    <t>73860/022</t>
  </si>
  <si>
    <t>#35 mm²</t>
  </si>
  <si>
    <t>13.4</t>
  </si>
  <si>
    <t>ILUMINAÇÃO E TOMADAS</t>
  </si>
  <si>
    <t>13.4.1</t>
  </si>
  <si>
    <t>Tomada universal, circular, 2P+T, 15A/250v, cor preta, completa</t>
  </si>
  <si>
    <t>13.4.2</t>
  </si>
  <si>
    <t>Tomada universal, circular, 3P, 20A/250v, cor preta, completa</t>
  </si>
  <si>
    <t>13.4.3</t>
  </si>
  <si>
    <t>Interruptor simples 10 A, completa</t>
  </si>
  <si>
    <t>13.4.4</t>
  </si>
  <si>
    <t>Interruptor duas seções 10A por seção, completa</t>
  </si>
  <si>
    <t>13.4.5</t>
  </si>
  <si>
    <t>13.4.6</t>
  </si>
  <si>
    <t>73953/006</t>
  </si>
  <si>
    <t>Luminárias 2x32W completa</t>
  </si>
  <si>
    <t>13.4.7</t>
  </si>
  <si>
    <t>73953/002</t>
  </si>
  <si>
    <t>Luminárias 2x16 W completa</t>
  </si>
  <si>
    <t>13.4.8</t>
  </si>
  <si>
    <t>Luminária de piso</t>
  </si>
  <si>
    <t>13.4.9</t>
  </si>
  <si>
    <t>Projetor com lâmpada de vapor metálico 150W</t>
  </si>
  <si>
    <t>13.4.10</t>
  </si>
  <si>
    <t>74041/002</t>
  </si>
  <si>
    <t>Luminárias 2X32 com alaetas</t>
  </si>
  <si>
    <t>13.4.11</t>
  </si>
  <si>
    <t>74094/001</t>
  </si>
  <si>
    <t>Arandelas 60W</t>
  </si>
  <si>
    <t>13.4.12</t>
  </si>
  <si>
    <t>13.4.13</t>
  </si>
  <si>
    <t>Caixa de passagem 4x2" para interruptor e tomada</t>
  </si>
  <si>
    <t>13.4.14</t>
  </si>
  <si>
    <t>Caixa de passagem de ferro esmaltada octogonal 4x4"</t>
  </si>
  <si>
    <t>13.5</t>
  </si>
  <si>
    <t>13.5.1</t>
  </si>
  <si>
    <t>EQUIPAMENTOS PASSIVOS</t>
  </si>
  <si>
    <t>13.5.1.1</t>
  </si>
  <si>
    <t>13.5.1.2</t>
  </si>
  <si>
    <t>Switch de 24 portas</t>
  </si>
  <si>
    <t>13.5.1.3</t>
  </si>
  <si>
    <t>Bloco 110 para rack 19” 100 pares</t>
  </si>
  <si>
    <t>13.5.1.4</t>
  </si>
  <si>
    <t>13.5.1.5</t>
  </si>
  <si>
    <t>13.5.1.6</t>
  </si>
  <si>
    <t>13.5.1.7</t>
  </si>
  <si>
    <t>13.5.1.8</t>
  </si>
  <si>
    <t>13.5.2</t>
  </si>
  <si>
    <t>CABOS EM PAR TRANÇADOS</t>
  </si>
  <si>
    <t>13.5.2.2</t>
  </si>
  <si>
    <t>13.5.2.3</t>
  </si>
  <si>
    <t>Cabo coaxial</t>
  </si>
  <si>
    <t>13.5.3</t>
  </si>
  <si>
    <t>CABOS DE CONEXÃO</t>
  </si>
  <si>
    <t>13.5.3.1</t>
  </si>
  <si>
    <t>13.5.3.2</t>
  </si>
  <si>
    <t>13.5.3.3</t>
  </si>
  <si>
    <t>13.5.3.4</t>
  </si>
  <si>
    <t>Cabos de conexões – Patch Cord ultra flexível com RJ 45 nas 2 pontas - 3,0 metros</t>
  </si>
  <si>
    <t>13.5.4</t>
  </si>
  <si>
    <t>TOMADAS</t>
  </si>
  <si>
    <t>13.5.4.1</t>
  </si>
  <si>
    <t>C4174</t>
  </si>
  <si>
    <t>13.5.4.2</t>
  </si>
  <si>
    <t>13.5.5</t>
  </si>
  <si>
    <t>CAIXAS E ACESSÓRIOS</t>
  </si>
  <si>
    <t>13.5.5.1</t>
  </si>
  <si>
    <t>Caixa subterrânea em alvenaria, tipo R1,60x35x50cm, com tampão em ferro fundido, conforme detalhe de projeto</t>
  </si>
  <si>
    <t>13.5.5.2</t>
  </si>
  <si>
    <t>Caixa de passagem em alvenaria 20x20 com tampa de ferro fundido</t>
  </si>
  <si>
    <t>13.5.5.3</t>
  </si>
  <si>
    <t>Caixa de passagem de piso 15x15 com tampa metálica aparafusada</t>
  </si>
  <si>
    <t>13.5.5.4</t>
  </si>
  <si>
    <t>13.5.6</t>
  </si>
  <si>
    <t xml:space="preserve">INSTALAÇÃO HIDRÁULICA </t>
  </si>
  <si>
    <t>Conjunto moto bomba centrifuga CV 3/4, vazão de 5,0 m3/h e Hman = 15mca - Modelo Thebe TH-16 ou equivalente</t>
  </si>
  <si>
    <t>un.</t>
  </si>
  <si>
    <t xml:space="preserve">BANCADAS </t>
  </si>
  <si>
    <t>Bancada em granito cinza andorinha - espessura 2cm, conforme projeto</t>
  </si>
  <si>
    <t>17.2</t>
  </si>
  <si>
    <t>Prateleira em granito cinza andorinha - espessura 2cm, conforme projeto</t>
  </si>
  <si>
    <t>17.3</t>
  </si>
  <si>
    <t>CAPTAÇÃO</t>
  </si>
  <si>
    <t>19.1.2</t>
  </si>
  <si>
    <t>19.1.3</t>
  </si>
  <si>
    <t>19.1.4</t>
  </si>
  <si>
    <t>Pára-raios tipo Franklin em aço inox 3 pontas em haste de 3 m. x 1.1/2" tipo simples</t>
  </si>
  <si>
    <t>Cordoalha de cobre nu 35 mm2</t>
  </si>
  <si>
    <t>Isolador simples com chapa de encosto h=100 mm</t>
  </si>
  <si>
    <t>Isolador simples para quinas 90º com chapa de encosto h=100 mm</t>
  </si>
  <si>
    <t>Haste tipo coopperweld 5/8" x 3,00m.</t>
  </si>
  <si>
    <t>74052/002</t>
  </si>
  <si>
    <t>Conector  de bronze para haste de 5/8" e cabo de 50 mm²</t>
  </si>
  <si>
    <t>Mastros para bandeiras em tubo ferro galvanizado telescópico (alt= 7m (3mx2" + 4mx1 1/2")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</si>
  <si>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</si>
  <si>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</si>
  <si>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</si>
  <si>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</si>
  <si>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</si>
  <si>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</si>
  <si>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</si>
  <si>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</si>
  <si>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</si>
  <si>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</si>
  <si>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un</t>
  </si>
  <si>
    <t>m³</t>
  </si>
  <si>
    <t>SINAPI</t>
  </si>
  <si>
    <t>m²</t>
  </si>
  <si>
    <t>5.1</t>
  </si>
  <si>
    <t>5.1.1</t>
  </si>
  <si>
    <t>5.2</t>
  </si>
  <si>
    <t>5.2.1</t>
  </si>
  <si>
    <t>5.2.2</t>
  </si>
  <si>
    <t>6.1</t>
  </si>
  <si>
    <t>6.1.1</t>
  </si>
  <si>
    <t>6.1.2</t>
  </si>
  <si>
    <t>6.1.3</t>
  </si>
  <si>
    <t>6.1.4</t>
  </si>
  <si>
    <t>m</t>
  </si>
  <si>
    <t>7.2</t>
  </si>
  <si>
    <t>7.3</t>
  </si>
  <si>
    <t>8.2</t>
  </si>
  <si>
    <t>SEINFRA</t>
  </si>
  <si>
    <t xml:space="preserve">PAREDES E PAINEIS </t>
  </si>
  <si>
    <t>ELEMENTOS VAZADOS</t>
  </si>
  <si>
    <t>ORSE</t>
  </si>
  <si>
    <t>C0804</t>
  </si>
  <si>
    <t>Cobogó de concreto (elemento vazado)  - (10x40x40cm) assentado com argamassa traço 1:4 (cimento, areia)</t>
  </si>
  <si>
    <t>ALVENARIA DE VEDAÇÃO</t>
  </si>
  <si>
    <t>Divisória de banheiros e sanitários em granito com espessura de 2cm polido assentado com argamassa traço 1:4</t>
  </si>
  <si>
    <t>Subtotal item 5</t>
  </si>
  <si>
    <t xml:space="preserve">ESQUADRIAS </t>
  </si>
  <si>
    <t>73910/006</t>
  </si>
  <si>
    <t>und</t>
  </si>
  <si>
    <t>73906/006</t>
  </si>
  <si>
    <t>6.1.5</t>
  </si>
  <si>
    <t>6.1.6</t>
  </si>
  <si>
    <t>74139/002</t>
  </si>
  <si>
    <t>6.1.7</t>
  </si>
  <si>
    <t>6.2</t>
  </si>
  <si>
    <t>6.3.1</t>
  </si>
  <si>
    <t>6.3.2</t>
  </si>
  <si>
    <t>6.3.3</t>
  </si>
  <si>
    <t>6.3.4</t>
  </si>
  <si>
    <t>Subtotal item 6</t>
  </si>
  <si>
    <t xml:space="preserve">COBERTURA </t>
  </si>
  <si>
    <t>73938/004</t>
  </si>
  <si>
    <t xml:space="preserve">Cobertura em telha cerâmica tipo capa e canal </t>
  </si>
  <si>
    <t>Subtotal item 7</t>
  </si>
  <si>
    <t xml:space="preserve">IMPERMEABILIZAÇÀO </t>
  </si>
  <si>
    <t>74106/001</t>
  </si>
  <si>
    <t>Impermeabilização de calhas de concreto com mastique betuminoso a frio</t>
  </si>
  <si>
    <t>Subtotal item 8</t>
  </si>
  <si>
    <t xml:space="preserve">REVESTIMENTOS </t>
  </si>
  <si>
    <t>Revestimento cerâmico de paredes PEI IV - cerâmica 10 x 10 cm - incl. rejunte - conforme projeto</t>
  </si>
  <si>
    <t>Subtotal item 9</t>
  </si>
  <si>
    <t xml:space="preserve">PAVIMENTAÇÃO </t>
  </si>
  <si>
    <t>10.1</t>
  </si>
  <si>
    <t>10.2</t>
  </si>
  <si>
    <t>10.3</t>
  </si>
  <si>
    <t>Piso de alta resistência em massa granilítica, inclusive polimento e enceramento</t>
  </si>
  <si>
    <t>10.4</t>
  </si>
  <si>
    <t xml:space="preserve">Piso cerâmico esmaltado PEI IV - 40 x 40 cm - incl. rejunte - conforme projeto </t>
  </si>
  <si>
    <t>10.5</t>
  </si>
  <si>
    <t>Lastro de areia para o playground</t>
  </si>
  <si>
    <t>10.6</t>
  </si>
  <si>
    <t>73932/001</t>
  </si>
  <si>
    <t>preço por m2</t>
  </si>
  <si>
    <t>Portão de correr 1,20x2,15m em gradil metálico belgo ou similar, conforme projeto de esquadrias, inclusive ferragens</t>
  </si>
  <si>
    <t>Portão de correr em gradil tipo belgo ou equivalente 1,20X1,75m com trilho, conforme projeto de esquadrias, inclusive ferragens</t>
  </si>
  <si>
    <t>Portão de abrir em gradil tipo belgo ou equivalente 3,20X2,15m com trilho, conforme projeto de esquadrias, inclusive ferragens</t>
  </si>
  <si>
    <t xml:space="preserve">Gradil fixo tipo belgo ou equivalente 31,61X1,70m , conforme projeto de esquadrias, inclusive ferragens </t>
  </si>
  <si>
    <t>PORTAS EM ALUMÍNIO</t>
  </si>
  <si>
    <t>PORTAS DE MADEIRA</t>
  </si>
  <si>
    <t xml:space="preserve">Pintura em latex PVA 02 demãos sobre lajes internas e externas </t>
  </si>
  <si>
    <t xml:space="preserve">Pintura em latex acrílico 02 demãos sobre paredes internas, externas e muros </t>
  </si>
  <si>
    <t>Bacia Sanitária Vogue Plus, Linha Conforto com abertura, cor Branco Gelo, código: P.51,  DECA, ou equivalente p/ de descarga, com acessórios, bolsa de borracha para ligacao, tubo pvc ligacao - fornecimento e instalacao</t>
  </si>
  <si>
    <t>Bacia Sanitária Convencional com Caixa Acoplada, código Izy P.111, DECA, ou equivalente com acessórios- fornecimento e instalação</t>
  </si>
  <si>
    <t>Bacia Convencional Studio Kids, código PI.16, para valvula de descarga, em louca branca,  anel de vedação, tubo pvc ligacao - fornecimento e instalacao, Deca ou equivalente</t>
  </si>
  <si>
    <t>Ducha Higiênica com registro e derivação Izy, código 1984.C37. ACT.CR, DECA, ou equivalente</t>
  </si>
  <si>
    <t>Assento Poliéster com abertura frontal Vogue Plus, Linha Conforto, cor Branco Gelo,c código AP.52, DECA, ou equivalente</t>
  </si>
  <si>
    <t>Válvula de descarga: Base Hydra Max, código 4550.404 e acabamento Hydra Max, código 4900.C.MAX 1 ½”, acabamento cromado, DECA ou equivalente</t>
  </si>
  <si>
    <t>Assento plástico Izy, Código AP.01, DECA</t>
  </si>
  <si>
    <t>Assento branco linha infantil para bacia Studio kids, DECA, ou equivalente</t>
  </si>
  <si>
    <t>Papeleira Metálica Linha Izy, código 2020.C37, DECA ou equivalente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</si>
  <si>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</si>
  <si>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</si>
  <si>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>Lavatório Pequeno Ravena/Izy cor Branco Gelo, código: L.915, DECA, ou equivalente, sem coluna,(válvula, sifao e engate flexível cromados), exceto Torneira</t>
  </si>
  <si>
    <t>Barra de apoio, Linha conforto, código 2305.C, cor cromado, DECA ou equivalente</t>
  </si>
  <si>
    <t>Dispenser Toalha Linha Excellence, código 7007, Melhoramentos ou equivalente.</t>
  </si>
  <si>
    <t>Saboneteira Linha Excellence, código 7009, Melhoramentos ou equivalente</t>
  </si>
  <si>
    <t xml:space="preserve">Chuveiro Maxi Ducha, LORENZETTI, com Mangueira plástica/desviador para duchas elétricas, cógigo 8010-A, LORENZETTI,  ou equivalente </t>
  </si>
  <si>
    <t xml:space="preserve">Torneira elétrica Maxi Torneira, LORENZETTI com Mangueira plástica para torneira elétrica, cógigo 8010-A, LORENZETTI, ou equivalente </t>
  </si>
  <si>
    <t>Banheira Embutir em plástico tipoPVC, 77x45x20cm, Burigotto ou equivalente</t>
  </si>
  <si>
    <t>Tanque Grande (40 L) cor Branco Gelo, código TQ.03, DECA, ou equivalente</t>
  </si>
  <si>
    <t>Torneira Acabamento para registro pequeno Linha Izy, código: 4900.C37.PQ, DECA ou equivalente (para chuveiros), Deca ou equivalente</t>
  </si>
  <si>
    <t>Torneira de parede de uso geral com arejador Izy, código 1155.C37, DECA, ou equivalente para jardim ou tanque, padrao alto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</si>
  <si>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</si>
  <si>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</si>
  <si>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</si>
  <si>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Torneira elétrica LorenEasy, LORENZETTI ou equivalente</t>
  </si>
  <si>
    <t>Torneira de parede de uso geral com bico para mangueira Izy, código 1153.C37, DECA, ou equivalente</t>
  </si>
  <si>
    <t>16.1.24</t>
  </si>
  <si>
    <t>Banco em granito cinza andorinha, espessura 2 cm, conforme projeto</t>
  </si>
  <si>
    <t>Eletroduto PVC flexível corrugado reforçado, Ø32mm (DN 1"), inclusive curvas</t>
  </si>
  <si>
    <t>Eletroduto Ferro Galvanizado, (DN 2"), inclusive curvas</t>
  </si>
  <si>
    <t>Caixa de passagem 30x30cm em alvenaria com tampa de ferro fundido tipo leve</t>
  </si>
  <si>
    <t>Interruptor três seções 10A por seção, completa</t>
  </si>
  <si>
    <t>Cabo UTP Categoria 5e</t>
  </si>
  <si>
    <t>Cabo CCI - 5 Pares</t>
  </si>
  <si>
    <t>Eletrocalha lisa com tampa 100 x 50 mm</t>
  </si>
  <si>
    <t>Curva horizontal para eletrocalha 100 x 50 mm</t>
  </si>
  <si>
    <t>Curva vertical para eletrocalha 100 x 50 mm</t>
  </si>
  <si>
    <t>Tê horizontal para eletrocalha 100 x 50 mm</t>
  </si>
  <si>
    <t>Fechamento para eletrocalha 100 x 50 mm</t>
  </si>
  <si>
    <t>Flange para eletrocalha 100 x 50 mm</t>
  </si>
  <si>
    <t>Conector mini-gar em bronze estanhado Tel-583</t>
  </si>
  <si>
    <t>Caixa de equalização de potências 200x200mm em aço com barramento Expessura  6 mm</t>
  </si>
  <si>
    <t>Cordoalha de cobre nu 16 mm2</t>
  </si>
  <si>
    <t>Central de GLP Botijões P45</t>
  </si>
  <si>
    <t>Tubo de Ferro Galvanizado Ø 3/4", inclusive conexões</t>
  </si>
  <si>
    <t>Fita anticorrosiva</t>
  </si>
  <si>
    <t>Válvula esfera Ø 3/4" NPT 300</t>
  </si>
  <si>
    <t>Registro 1º Estágio c/ manômetro</t>
  </si>
  <si>
    <t>Registro 2º Estágio c/ manômetro</t>
  </si>
  <si>
    <t>Registro do Regulador</t>
  </si>
  <si>
    <t>Manômetro NPT 1/4, 0 a 300 Psi</t>
  </si>
  <si>
    <t>Extintor PQS - 6KG</t>
  </si>
  <si>
    <t>Extintor Gás Carbonico - 6KG</t>
  </si>
  <si>
    <t>Marcação no Piso - 1 x 1m para hidrante</t>
  </si>
  <si>
    <t>Vergalhão CA - 25 # 10 mm2</t>
  </si>
  <si>
    <t>74070/004</t>
  </si>
  <si>
    <t>Fechadura de embutir completa, para portas internas</t>
  </si>
  <si>
    <t>74069/001</t>
  </si>
  <si>
    <t>Fechadura de embutir completa, para portas de banheiro</t>
  </si>
  <si>
    <t>6.2.1</t>
  </si>
  <si>
    <t>6.2.2</t>
  </si>
  <si>
    <t>6.3</t>
  </si>
  <si>
    <t>6.4</t>
  </si>
  <si>
    <t>6.4.1</t>
  </si>
  <si>
    <t>6.4.2</t>
  </si>
  <si>
    <t>6.4.3</t>
  </si>
  <si>
    <t>6.4.4</t>
  </si>
  <si>
    <t>6.4.5</t>
  </si>
  <si>
    <t>6.4.6</t>
  </si>
  <si>
    <t>6.5.2</t>
  </si>
  <si>
    <t>74125/001</t>
  </si>
  <si>
    <t>Espelho cristal esp. 4mm com moldura de madeira</t>
  </si>
  <si>
    <t>Vidro liso comum incolor, espessura 6mm- fornecimento e instalação</t>
  </si>
  <si>
    <t>74025/001</t>
  </si>
  <si>
    <t>Pavimetação em blocos intertravado de concreto, esp. 6,5cm, FCK 35MPA, asentados sobre colcão de areia</t>
  </si>
  <si>
    <t>73764/004</t>
  </si>
  <si>
    <t>Peitoril (chapim) em concreto premoldado, largura=30cm espessura 5cm e pingadeira</t>
  </si>
  <si>
    <t>74134/002</t>
  </si>
  <si>
    <t>73750/001</t>
  </si>
  <si>
    <t>13.5.2.4</t>
  </si>
  <si>
    <t>73768/013</t>
  </si>
  <si>
    <t>Caixa de passagem DG - nº 2 20x20x12cm em chapa metálica</t>
  </si>
  <si>
    <t>13.5.6.3</t>
  </si>
  <si>
    <t>13.5.6.4</t>
  </si>
  <si>
    <t>13.5.6.5</t>
  </si>
  <si>
    <t>13.5.6.6</t>
  </si>
  <si>
    <t>13.5.6.7</t>
  </si>
  <si>
    <t>19.1.5</t>
  </si>
  <si>
    <t>19.1.6</t>
  </si>
  <si>
    <t>19.1.7</t>
  </si>
  <si>
    <t>19.1.8</t>
  </si>
  <si>
    <t>19.1.9</t>
  </si>
  <si>
    <t>19.1.11</t>
  </si>
  <si>
    <t>19.1.12</t>
  </si>
  <si>
    <t>INSTALAÇÃO DE GÁS - GLP</t>
  </si>
  <si>
    <t>20</t>
  </si>
  <si>
    <t>PROTEÇÃO CONTRA INCÊNDIO E PÂNICO- EXTINTORES</t>
  </si>
  <si>
    <t>20.2</t>
  </si>
  <si>
    <t>20.3</t>
  </si>
  <si>
    <t>20.4</t>
  </si>
  <si>
    <t>20.5</t>
  </si>
  <si>
    <t>20.6</t>
  </si>
  <si>
    <t>20.7</t>
  </si>
  <si>
    <t>20.8</t>
  </si>
  <si>
    <t>21.2</t>
  </si>
  <si>
    <t>21.3</t>
  </si>
  <si>
    <t>21.4</t>
  </si>
  <si>
    <t>21.5</t>
  </si>
  <si>
    <t>Subtotal item 22</t>
  </si>
  <si>
    <t>Subtotal item 23</t>
  </si>
  <si>
    <t>73775/001</t>
  </si>
  <si>
    <t>73976/003</t>
  </si>
  <si>
    <t>CPU</t>
  </si>
  <si>
    <t>Interruptor Tree-way 10 A, completa</t>
  </si>
  <si>
    <t>Caixa de passagem em alvenaria 30x30x12 com tampa de ferro fundido</t>
  </si>
  <si>
    <t>Eletroduto Ferro Galvanizado , Ø 11/4", inclusive curvas</t>
  </si>
  <si>
    <t>Obra: Proinfância - Tipo  B</t>
  </si>
  <si>
    <t xml:space="preserve">EDIF B - Edificação principal do Proinfância B </t>
  </si>
  <si>
    <t>73862/012</t>
  </si>
  <si>
    <t>Divisórias em madeira com laminado com portas de 80x210cm, incluindo bandeira de vidro e ferragens</t>
  </si>
  <si>
    <t>PORTAS DE MADEIRA DAS DIVISÓRIAS - DV</t>
  </si>
  <si>
    <t xml:space="preserve">Porta de Madeira das divisórias - DV - Sanitários, 60x90, completa inclusive targeta metálica.  </t>
  </si>
  <si>
    <t>6.2.3</t>
  </si>
  <si>
    <t>74139/001</t>
  </si>
  <si>
    <t xml:space="preserve">Porta de Madeira das divisórias - DV - Sanitários, 80x90, completa inclusive targeta metálica.  </t>
  </si>
  <si>
    <t>6.2.4</t>
  </si>
  <si>
    <t xml:space="preserve">Porta de Madeira das divisórias - DV - Sanitários, 60x160,  completa inclusive targeta metálica.  </t>
  </si>
  <si>
    <t>PORTAS DE VIDRO - PV</t>
  </si>
  <si>
    <t xml:space="preserve">Porta de Vidro temperado - PV1 - 165x210, com ferragens, conforme projeto de esquadrias </t>
  </si>
  <si>
    <t>Porta de Madeira - PM3 - 80x210, com chapa, barra e ferragens, conforme projeto de esquadrias</t>
  </si>
  <si>
    <t>73906/003</t>
  </si>
  <si>
    <t>6.6</t>
  </si>
  <si>
    <t xml:space="preserve">FECHAMENTO PÁTIO COBERTO  </t>
  </si>
  <si>
    <t>6.6.1.</t>
  </si>
  <si>
    <t xml:space="preserve">JANELAS DE ALUMÍNIO - JA </t>
  </si>
  <si>
    <t xml:space="preserve">Janela de Alumínio - JA-1, 180x30, completa conforme projeto de esquadrias - Basculante </t>
  </si>
  <si>
    <t>74067/001</t>
  </si>
  <si>
    <t>Janela de Alumínio - JA-2, 60x90, completa conforme projeto de esquadrias - Abrir</t>
  </si>
  <si>
    <t xml:space="preserve">Janela de Alumínio - JA-3, 120x60, completa conforme projeto de esquadrias - Basculante </t>
  </si>
  <si>
    <t xml:space="preserve">Janela de Alumínio - JA-4, 180x60, completa conforme projeto de esquadrias - Basculante </t>
  </si>
  <si>
    <t xml:space="preserve">Janela de Alumínio - JA-5, 240x60, completa conforme projeto de esquadrias - Basculante </t>
  </si>
  <si>
    <t xml:space="preserve">Janela de Alumínio - JA-6, 120x120, completa conforme projeto de esquadrias - Correr </t>
  </si>
  <si>
    <t>6.4.7</t>
  </si>
  <si>
    <t xml:space="preserve">Janela de Alumínio - JA-7, 180x120, completa conforme projeto de esquadrias - Correr </t>
  </si>
  <si>
    <t>6.4.8</t>
  </si>
  <si>
    <t xml:space="preserve">Janela de Alumínio - JA-8, 240x120, completa conforme projeto de esquadrias - Correr </t>
  </si>
  <si>
    <t>6.4.9</t>
  </si>
  <si>
    <t xml:space="preserve">Janela de Alumínio - JA-9, 300x120, completa conforme projeto de esquadrias - Correr </t>
  </si>
  <si>
    <t>6.4.10</t>
  </si>
  <si>
    <t xml:space="preserve">Janela de Alumínio - JA-11, 360x160, completa conforme projeto de esquadrias - Correr </t>
  </si>
  <si>
    <t>Vidro temperado incolor espessura 10 mm - fixo - inclusive caixilho</t>
  </si>
  <si>
    <t>Impermeabilização de calhas (telhado) com manta asfáltica</t>
  </si>
  <si>
    <t>Rufo em chapa de aço galvanizado nr. 24, desenvolvimento 25 cm</t>
  </si>
  <si>
    <t>Armários e escaninhos em granito Cinza Andorinha (A-01 ao  A-09)</t>
  </si>
  <si>
    <t>Bancos de concreto do pátio</t>
  </si>
  <si>
    <t>ÁREAS EXTERNAS</t>
  </si>
  <si>
    <t>22.1</t>
  </si>
  <si>
    <t>MURO</t>
  </si>
  <si>
    <t>22.1.4</t>
  </si>
  <si>
    <t>22.3</t>
  </si>
  <si>
    <t>ESQUADRIA - GRADIL METÁLICO</t>
  </si>
  <si>
    <t>22.3.1</t>
  </si>
  <si>
    <t>22.3.2</t>
  </si>
  <si>
    <t>22.3.3</t>
  </si>
  <si>
    <t>22.3.4</t>
  </si>
  <si>
    <t>22.3.5</t>
  </si>
  <si>
    <t>24.1</t>
  </si>
  <si>
    <t>Subtotal item 24</t>
  </si>
  <si>
    <t>17.4</t>
  </si>
  <si>
    <t>17.5</t>
  </si>
  <si>
    <t>13.1.7</t>
  </si>
  <si>
    <t>13.1.8</t>
  </si>
  <si>
    <t>13.1.9</t>
  </si>
  <si>
    <t>13.5.5.5</t>
  </si>
  <si>
    <t>13.5.6.1</t>
  </si>
  <si>
    <t>13.5.6.2</t>
  </si>
  <si>
    <t>Telha  de vidro tipo colonial</t>
  </si>
  <si>
    <t>14.1.23</t>
  </si>
  <si>
    <t>11.2</t>
  </si>
  <si>
    <t>FERRAGENS E ACESSÓRIOS</t>
  </si>
  <si>
    <t xml:space="preserve">Porta de Madeira - PM1 - 80x210, excluso ferragens, conforme projeto de esquadrias </t>
  </si>
  <si>
    <t>Porta de Madeira - PM4 - 60x210 - com veneziana excluso ferragens, conforme projeto de esquadrias</t>
  </si>
  <si>
    <t>Porta de Madeira - PM5 - 80x210, com veneziana excluso ferragens, conforme projeto de esquadrias</t>
  </si>
  <si>
    <t xml:space="preserve">Porta de Madeira - PM2 - 80x210, com visor de vidro, chapa, barra excluso ferragens, conforme projeto de esquadrias </t>
  </si>
  <si>
    <t>Quadro de Distribuição Geral de Baixa Tensão, de embutir, completo, com 10 disjuntores tripolares, sendo 02 reservas, com barramento para as fases, neutro e para proteção, disjuntor Geral trifásico de 200A e Dispositivo de Proteção contra Surtos, metálico, pintura eletrostática epóxi cor bege, c/ porta, trinco e acessórios (QGD - conforme projeto)</t>
  </si>
  <si>
    <t>Quadro de Distribuição de embutir, completo, com 12 circuitos (12 disjuntores monopolares, sendo 3 reservas), com barramento para as fases, neutro e para proteção, disjuntor geral trifásico de 32A, e 01 Dispositivo Diferencial Residual, metálico, pintura eletrostática epóxi cor bege, c/ porta, trinco e acessórios (QD-1 - conforme projeto)</t>
  </si>
  <si>
    <t>Quadro de Distribuição de embutir, completo, com 12 circuitos (12 disjuntores monopolares, sendo 1 reserva), com barramento para as fases, neutro e para proteção, disjuntor geral trifásico de 50A, e 01 Dispositivo Diferencial Residual, pintura eletrostática epóxi cor bege,c/ porta, trinco e acessórios (QD-2 - conforme projeto)</t>
  </si>
  <si>
    <t>Quadro de Distribuição de embutir, completo, com 06 circuitos (06 disjuntores monopolares, sendo 1 reserva), com barramento para as fases, neutro e para proteção, disjuntor geral trifásico de 32A, e 01 Dispositivo Diferencial Residual, metálico, pintura eletrostática epóxi cor bege, c/ porta e trinco e acessórios (QD-3 - conforme projeto)</t>
  </si>
  <si>
    <t>Quadro de Distribuição de embutir,  completo, com 06 circuitos (6 disjuntores monopolares, sendo 2 reservas), com barramento para as fases, neutro e para proteção, disjuntor geral trifásico de 32A, e 01 Dispositivo Diferencial Residual, metálico, pintura eletrostática epóxi cor bege, c/ porta e trinco e acessórios (QD-4 - conforme projeto)</t>
  </si>
  <si>
    <t>Quadro de Distribuição de embutir,  completo, com 16 circuitos (16 disjuntores monopolares, sendo 2 reservas), com barramento para as fases, neutro e para proteção, disjuntor geral trifásico de 50A, e 01 Dispositivo Diferencial Residual, metálico, pintura eletrostática epóxi cor bege, c/ porta e trinco e acessórios (QD-5 - conforme projeto)</t>
  </si>
  <si>
    <t>Quadro de Distribuição de embutir,  completo, com 12 circuitos (12 disjuntores monopolares, sendo 4 reservas), com barramento para as fases, neutro e para proteção, disjuntor geral trifásico de 32A, e 01 Dispositivo Diferencial Residual, metálico, pintura eletrostática epóxi cor bege, c/ porta e trinco e acessórios (QD-6 - conforme projeto)</t>
  </si>
  <si>
    <t>Quadro de Distribuição de embutir,  completo, com 20 circuitos (18 disjuntores monopolares, sendo 2 reservas e 2 trifásico, sendo 1 reserva), com barramento para as fases, neutro e para proteção, disjuntor geral trifásico de 50A, e 01 Dispositivo Diferencial Residual, metálico, pintura eletrostática epóxi cor bege, c/ porta e trinco e acessórios (QD-7 - conforme projeto)</t>
  </si>
  <si>
    <t>Quadro de comando de Motor, de embutir, completo, p/ 2 motores de 3/4 cv (1 de reserva), controle automático de nível de reservatório superior e inferior, com contatores, bases fusíveis completas com fusível, relé térmico de sobrecarga, relé de falta de fase, chaves e lâmpadas,  com porta e trinco e acessórios (QCM - conforme projeto)</t>
  </si>
  <si>
    <t>PR. UNIT.(R$) sem bdi</t>
  </si>
  <si>
    <t>valor limite</t>
  </si>
  <si>
    <t>PR. UNIT.(R$) com bdi</t>
  </si>
  <si>
    <t>inserir percentual do bdi</t>
  </si>
  <si>
    <t>---&gt;</t>
  </si>
  <si>
    <t>Contrapiso de regularização</t>
  </si>
  <si>
    <t xml:space="preserve">Revestimento cerâmico de paredes- cerâmica 30 x 40 cm - incl. rejunte - conforme projeto </t>
  </si>
  <si>
    <t>7.1</t>
  </si>
  <si>
    <t>8.1</t>
  </si>
  <si>
    <t>9.1</t>
  </si>
  <si>
    <t>9.2</t>
  </si>
  <si>
    <t xml:space="preserve"> </t>
  </si>
  <si>
    <t>Bloco autonomo</t>
  </si>
  <si>
    <t>Sinalizador fotoluminoscente</t>
  </si>
  <si>
    <t>73781/002</t>
  </si>
  <si>
    <t>73781/003</t>
  </si>
  <si>
    <r>
      <t xml:space="preserve">Porta de abrir- Box  em madeira Laminado 0,60x1,60m, </t>
    </r>
    <r>
      <rPr>
        <b/>
        <sz val="10"/>
        <rFont val="Arial"/>
        <family val="2"/>
      </rPr>
      <t>PM-06,</t>
    </r>
    <r>
      <rPr>
        <sz val="10"/>
        <rFont val="Arial"/>
        <family val="2"/>
      </rPr>
      <t xml:space="preserve"> incluso marco, dobradiças e tarjeta tipo LIVRE/OCUPADO, conforme projeto de esquadrias </t>
    </r>
  </si>
  <si>
    <r>
      <t xml:space="preserve">Porta de abrir- Box  em madeira Laminado 0,60x1,00m, </t>
    </r>
    <r>
      <rPr>
        <b/>
        <sz val="10"/>
        <rFont val="Arial"/>
        <family val="2"/>
      </rPr>
      <t>PM-07,</t>
    </r>
    <r>
      <rPr>
        <sz val="10"/>
        <rFont val="Arial"/>
        <family val="2"/>
      </rPr>
      <t xml:space="preserve"> incluso marco, dobradiças e tarjeta tipo LIVRE/OCUPADOconforme projeto de esquadrias </t>
    </r>
  </si>
  <si>
    <r>
      <t xml:space="preserve">Porta de abrir de 0,80x2,10m em chapa de alumínio com vidro e veneziana- </t>
    </r>
    <r>
      <rPr>
        <b/>
        <sz val="10"/>
        <rFont val="Arial"/>
        <family val="2"/>
      </rPr>
      <t>PA1</t>
    </r>
    <r>
      <rPr>
        <sz val="10"/>
        <rFont val="Arial"/>
        <family val="2"/>
      </rPr>
      <t>, conforme projeto de esquadrias, inclusive ferragens</t>
    </r>
  </si>
  <si>
    <r>
      <t xml:space="preserve">Porta de abrir de 0,80x2,10m em chapa de alumínio com veneziana- </t>
    </r>
    <r>
      <rPr>
        <b/>
        <sz val="10"/>
        <rFont val="Arial"/>
        <family val="2"/>
      </rPr>
      <t>PA2</t>
    </r>
    <r>
      <rPr>
        <sz val="10"/>
        <rFont val="Arial"/>
        <family val="2"/>
      </rPr>
      <t>, conforme projeto de esquadrias, inclusive ferragens</t>
    </r>
  </si>
  <si>
    <r>
      <t>Porta de abrir de 0,60x2,10m em chapa de alumínio com veneziana-</t>
    </r>
    <r>
      <rPr>
        <b/>
        <sz val="10"/>
        <rFont val="Arial"/>
        <family val="2"/>
      </rPr>
      <t xml:space="preserve"> PA3</t>
    </r>
    <r>
      <rPr>
        <sz val="10"/>
        <rFont val="Arial"/>
        <family val="2"/>
      </rPr>
      <t>, conforme projeto de esquadrias, inclusive ferragens</t>
    </r>
  </si>
  <si>
    <r>
      <t xml:space="preserve">Porta de abrir de 0,50x0,80m em chapa de alumínio com veneziana </t>
    </r>
    <r>
      <rPr>
        <b/>
        <sz val="10"/>
        <rFont val="Arial"/>
        <family val="2"/>
      </rPr>
      <t>PA4</t>
    </r>
    <r>
      <rPr>
        <sz val="10"/>
        <rFont val="Arial"/>
        <family val="2"/>
      </rPr>
      <t>, conforme projeto de esquadrias, inclusive ferragens</t>
    </r>
  </si>
  <si>
    <t>25.1</t>
  </si>
  <si>
    <t>13.5.6.8</t>
  </si>
  <si>
    <t>24.2</t>
  </si>
  <si>
    <t>Abertura/Fechamento de Alvenaria</t>
  </si>
  <si>
    <t xml:space="preserve">    ___________________________________</t>
  </si>
  <si>
    <t xml:space="preserve">             ___________________________________</t>
  </si>
  <si>
    <t xml:space="preserve">                     Eng Tarcísio Barbosa de Souza</t>
  </si>
  <si>
    <t>Otacilio Costa, 19 de Agosto de 2014</t>
  </si>
  <si>
    <t xml:space="preserve">   Luiz Carlos Xavier</t>
  </si>
  <si>
    <t>Prefeito Municipal</t>
  </si>
  <si>
    <t>Preço base: Sinapi Julho/2014</t>
  </si>
  <si>
    <t>Eng. Civil.: CREA 129278-7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</si>
</sst>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</numFmts>
  <fonts count="14">
    <font>
      <sz val="11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7" fillId="0" borderId="0" applyNumberFormat="0" applyBorder="0" applyProtection="0"/>
    <xf numFmtId="0" fontId="7" fillId="0" borderId="0" applyNumberFormat="0" applyBorder="0" applyProtection="0"/>
    <xf numFmtId="165" fontId="7" fillId="0" borderId="0" applyBorder="0" applyProtection="0"/>
    <xf numFmtId="165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6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Border="0" applyProtection="0"/>
    <xf numFmtId="167" fontId="10" fillId="0" borderId="0" applyBorder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Border="0" applyProtection="0"/>
  </cellStyleXfs>
  <cellXfs count="162">
    <xf numFmtId="0" fontId="0" fillId="0" borderId="0" xfId="0"/>
    <xf numFmtId="0" fontId="1" fillId="0" borderId="0" xfId="10" applyFont="1" applyFill="1" applyAlignment="1">
      <alignment vertical="center"/>
    </xf>
    <xf numFmtId="0" fontId="3" fillId="0" borderId="0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wrapText="1"/>
    </xf>
    <xf numFmtId="164" fontId="3" fillId="0" borderId="0" xfId="14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 wrapText="1"/>
    </xf>
    <xf numFmtId="0" fontId="1" fillId="0" borderId="0" xfId="10" applyFont="1" applyFill="1" applyBorder="1" applyAlignment="1">
      <alignment horizontal="center" vertical="center" wrapText="1"/>
    </xf>
    <xf numFmtId="164" fontId="1" fillId="0" borderId="0" xfId="14" applyFont="1" applyFill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0" fontId="3" fillId="0" borderId="0" xfId="10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4" fontId="1" fillId="0" borderId="0" xfId="14" applyFont="1" applyFill="1" applyAlignment="1">
      <alignment vertical="center"/>
    </xf>
    <xf numFmtId="0" fontId="3" fillId="0" borderId="1" xfId="10" applyFont="1" applyFill="1" applyBorder="1" applyAlignment="1">
      <alignment horizontal="center"/>
    </xf>
    <xf numFmtId="0" fontId="3" fillId="0" borderId="1" xfId="10" applyFont="1" applyFill="1" applyBorder="1" applyAlignment="1">
      <alignment horizontal="center" vertical="center"/>
    </xf>
    <xf numFmtId="164" fontId="3" fillId="0" borderId="1" xfId="14" applyFont="1" applyFill="1" applyBorder="1" applyAlignment="1">
      <alignment vertical="center"/>
    </xf>
    <xf numFmtId="0" fontId="3" fillId="0" borderId="1" xfId="10" applyFont="1" applyFill="1" applyBorder="1" applyAlignment="1">
      <alignment vertical="center"/>
    </xf>
    <xf numFmtId="0" fontId="1" fillId="0" borderId="1" xfId="10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/>
    </xf>
    <xf numFmtId="164" fontId="1" fillId="0" borderId="1" xfId="14" applyFont="1" applyFill="1" applyBorder="1" applyAlignment="1">
      <alignment vertical="center"/>
    </xf>
    <xf numFmtId="4" fontId="3" fillId="0" borderId="1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wrapText="1"/>
    </xf>
    <xf numFmtId="4" fontId="1" fillId="0" borderId="1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left" vertical="center" wrapText="1"/>
    </xf>
    <xf numFmtId="0" fontId="1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center" wrapText="1"/>
    </xf>
    <xf numFmtId="0" fontId="3" fillId="0" borderId="1" xfId="10" applyFont="1" applyFill="1" applyBorder="1" applyAlignment="1">
      <alignment vertical="center" wrapText="1"/>
    </xf>
    <xf numFmtId="164" fontId="3" fillId="0" borderId="1" xfId="14" applyFont="1" applyFill="1" applyBorder="1" applyAlignment="1">
      <alignment vertical="center" wrapText="1"/>
    </xf>
    <xf numFmtId="4" fontId="3" fillId="0" borderId="1" xfId="10" applyNumberFormat="1" applyFont="1" applyFill="1" applyBorder="1" applyAlignment="1">
      <alignment vertical="center" wrapText="1"/>
    </xf>
    <xf numFmtId="0" fontId="3" fillId="0" borderId="1" xfId="10" applyFont="1" applyFill="1" applyBorder="1" applyAlignment="1">
      <alignment horizontal="left" vertical="center"/>
    </xf>
    <xf numFmtId="4" fontId="1" fillId="0" borderId="0" xfId="10" applyNumberFormat="1" applyFont="1" applyFill="1" applyAlignment="1">
      <alignment vertical="center"/>
    </xf>
    <xf numFmtId="0" fontId="1" fillId="0" borderId="0" xfId="10" applyFont="1" applyAlignment="1">
      <alignment vertical="center"/>
    </xf>
    <xf numFmtId="0" fontId="1" fillId="0" borderId="2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left" vertical="center" wrapText="1"/>
    </xf>
    <xf numFmtId="43" fontId="3" fillId="0" borderId="1" xfId="10" applyNumberFormat="1" applyFont="1" applyFill="1" applyBorder="1" applyAlignment="1">
      <alignment vertical="center"/>
    </xf>
    <xf numFmtId="0" fontId="3" fillId="2" borderId="1" xfId="10" applyFont="1" applyFill="1" applyBorder="1" applyAlignment="1">
      <alignment horizontal="center"/>
    </xf>
    <xf numFmtId="0" fontId="3" fillId="2" borderId="1" xfId="10" applyFont="1" applyFill="1" applyBorder="1" applyAlignment="1">
      <alignment vertical="center"/>
    </xf>
    <xf numFmtId="164" fontId="3" fillId="2" borderId="1" xfId="14" applyFont="1" applyFill="1" applyBorder="1" applyAlignment="1">
      <alignment vertical="center"/>
    </xf>
    <xf numFmtId="4" fontId="3" fillId="2" borderId="1" xfId="10" applyNumberFormat="1" applyFont="1" applyFill="1" applyBorder="1" applyAlignment="1">
      <alignment vertical="center"/>
    </xf>
    <xf numFmtId="0" fontId="1" fillId="0" borderId="1" xfId="10" applyFont="1" applyFill="1" applyBorder="1" applyAlignment="1">
      <alignment vertical="center" wrapText="1"/>
    </xf>
    <xf numFmtId="164" fontId="1" fillId="0" borderId="1" xfId="14" applyFont="1" applyFill="1" applyBorder="1" applyAlignment="1">
      <alignment vertical="center" wrapText="1"/>
    </xf>
    <xf numFmtId="0" fontId="3" fillId="0" borderId="1" xfId="10" applyFont="1" applyFill="1" applyBorder="1" applyAlignment="1">
      <alignment horizontal="right" vertical="center" wrapText="1"/>
    </xf>
    <xf numFmtId="164" fontId="3" fillId="0" borderId="1" xfId="14" applyFont="1" applyFill="1" applyBorder="1" applyAlignment="1">
      <alignment horizontal="right" vertical="center" wrapText="1"/>
    </xf>
    <xf numFmtId="4" fontId="1" fillId="0" borderId="1" xfId="10" applyNumberFormat="1" applyFont="1" applyFill="1" applyBorder="1" applyAlignment="1">
      <alignment vertical="center" wrapText="1"/>
    </xf>
    <xf numFmtId="49" fontId="1" fillId="0" borderId="1" xfId="10" applyNumberFormat="1" applyFont="1" applyFill="1" applyBorder="1" applyAlignment="1">
      <alignment vertical="center" wrapText="1"/>
    </xf>
    <xf numFmtId="164" fontId="1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1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/>
    </xf>
    <xf numFmtId="164" fontId="1" fillId="0" borderId="0" xfId="14" applyFont="1" applyFill="1" applyBorder="1" applyAlignment="1">
      <alignment vertical="center"/>
    </xf>
    <xf numFmtId="0" fontId="1" fillId="0" borderId="2" xfId="10" applyFont="1" applyFill="1" applyBorder="1" applyAlignment="1">
      <alignment horizontal="center"/>
    </xf>
    <xf numFmtId="0" fontId="1" fillId="0" borderId="2" xfId="10" applyFont="1" applyFill="1" applyBorder="1" applyAlignment="1">
      <alignment horizontal="left" vertical="center"/>
    </xf>
    <xf numFmtId="164" fontId="1" fillId="0" borderId="2" xfId="14" applyFont="1" applyFill="1" applyBorder="1" applyAlignment="1">
      <alignment vertical="center"/>
    </xf>
    <xf numFmtId="0" fontId="1" fillId="0" borderId="2" xfId="10" applyFont="1" applyFill="1" applyBorder="1" applyAlignment="1">
      <alignment vertical="center"/>
    </xf>
    <xf numFmtId="0" fontId="1" fillId="0" borderId="3" xfId="10" applyFont="1" applyFill="1" applyBorder="1" applyAlignment="1">
      <alignment horizontal="center" vertical="center"/>
    </xf>
    <xf numFmtId="49" fontId="3" fillId="2" borderId="4" xfId="10" applyNumberFormat="1" applyFont="1" applyFill="1" applyBorder="1" applyAlignment="1">
      <alignment horizontal="center"/>
    </xf>
    <xf numFmtId="0" fontId="1" fillId="2" borderId="4" xfId="10" applyFont="1" applyFill="1" applyBorder="1" applyAlignment="1">
      <alignment vertical="center"/>
    </xf>
    <xf numFmtId="164" fontId="1" fillId="2" borderId="4" xfId="14" applyFont="1" applyFill="1" applyBorder="1" applyAlignment="1">
      <alignment vertical="center"/>
    </xf>
    <xf numFmtId="4" fontId="3" fillId="2" borderId="5" xfId="10" applyNumberFormat="1" applyFont="1" applyFill="1" applyBorder="1" applyAlignment="1">
      <alignment vertical="center"/>
    </xf>
    <xf numFmtId="49" fontId="3" fillId="2" borderId="4" xfId="10" applyNumberFormat="1" applyFont="1" applyFill="1" applyBorder="1" applyAlignment="1">
      <alignment horizontal="left"/>
    </xf>
    <xf numFmtId="164" fontId="3" fillId="0" borderId="3" xfId="14" applyFont="1" applyFill="1" applyBorder="1" applyAlignment="1">
      <alignment vertical="center"/>
    </xf>
    <xf numFmtId="49" fontId="3" fillId="3" borderId="6" xfId="10" applyNumberFormat="1" applyFont="1" applyFill="1" applyBorder="1" applyAlignment="1">
      <alignment horizontal="center" vertical="center"/>
    </xf>
    <xf numFmtId="49" fontId="3" fillId="3" borderId="7" xfId="10" applyNumberFormat="1" applyFont="1" applyFill="1" applyBorder="1" applyAlignment="1">
      <alignment horizontal="center" vertical="center"/>
    </xf>
    <xf numFmtId="164" fontId="1" fillId="0" borderId="0" xfId="14" applyFont="1" applyFill="1" applyBorder="1" applyAlignment="1">
      <alignment horizontal="center" vertical="center" wrapText="1"/>
    </xf>
    <xf numFmtId="164" fontId="3" fillId="0" borderId="1" xfId="14" applyFont="1" applyFill="1" applyBorder="1" applyAlignment="1">
      <alignment horizontal="center" vertical="center"/>
    </xf>
    <xf numFmtId="164" fontId="3" fillId="3" borderId="8" xfId="14" applyFont="1" applyFill="1" applyBorder="1" applyAlignment="1">
      <alignment horizontal="center" vertical="center"/>
    </xf>
    <xf numFmtId="164" fontId="1" fillId="0" borderId="1" xfId="14" applyFont="1" applyFill="1" applyBorder="1" applyAlignment="1">
      <alignment horizontal="center" vertical="center"/>
    </xf>
    <xf numFmtId="164" fontId="1" fillId="0" borderId="1" xfId="14" applyFont="1" applyFill="1" applyBorder="1" applyAlignment="1">
      <alignment horizontal="right" vertical="center" wrapText="1"/>
    </xf>
    <xf numFmtId="164" fontId="1" fillId="0" borderId="1" xfId="14" applyFont="1" applyFill="1" applyBorder="1" applyAlignment="1">
      <alignment horizontal="center" vertical="center" wrapText="1"/>
    </xf>
    <xf numFmtId="164" fontId="1" fillId="0" borderId="2" xfId="14" applyFont="1" applyFill="1" applyBorder="1" applyAlignment="1">
      <alignment horizontal="center" vertical="center"/>
    </xf>
    <xf numFmtId="164" fontId="1" fillId="0" borderId="0" xfId="14" applyFont="1" applyFill="1" applyBorder="1" applyAlignment="1">
      <alignment horizontal="center" vertical="center"/>
    </xf>
    <xf numFmtId="164" fontId="1" fillId="0" borderId="0" xfId="14" applyFont="1" applyFill="1" applyAlignment="1">
      <alignment horizontal="center" vertical="center"/>
    </xf>
    <xf numFmtId="164" fontId="1" fillId="4" borderId="1" xfId="14" applyFont="1" applyFill="1" applyBorder="1" applyAlignment="1">
      <alignment horizontal="center" vertical="center"/>
    </xf>
    <xf numFmtId="0" fontId="1" fillId="4" borderId="1" xfId="10" applyFont="1" applyFill="1" applyBorder="1" applyAlignment="1">
      <alignment vertical="center" wrapText="1"/>
    </xf>
    <xf numFmtId="0" fontId="1" fillId="4" borderId="1" xfId="10" applyFont="1" applyFill="1" applyBorder="1" applyAlignment="1">
      <alignment horizontal="center"/>
    </xf>
    <xf numFmtId="0" fontId="1" fillId="4" borderId="1" xfId="10" applyFont="1" applyFill="1" applyBorder="1" applyAlignment="1">
      <alignment horizontal="center" vertical="center"/>
    </xf>
    <xf numFmtId="164" fontId="3" fillId="4" borderId="1" xfId="14" applyFont="1" applyFill="1" applyBorder="1" applyAlignment="1">
      <alignment vertical="center"/>
    </xf>
    <xf numFmtId="164" fontId="1" fillId="4" borderId="0" xfId="10" applyNumberFormat="1" applyFont="1" applyFill="1" applyAlignment="1">
      <alignment vertical="center"/>
    </xf>
    <xf numFmtId="0" fontId="1" fillId="4" borderId="1" xfId="10" applyFont="1" applyFill="1" applyBorder="1" applyAlignment="1">
      <alignment vertical="center"/>
    </xf>
    <xf numFmtId="0" fontId="1" fillId="4" borderId="0" xfId="10" applyFont="1" applyFill="1" applyAlignment="1">
      <alignment vertical="center"/>
    </xf>
    <xf numFmtId="164" fontId="1" fillId="4" borderId="1" xfId="14" applyFont="1" applyFill="1" applyBorder="1" applyAlignment="1">
      <alignment horizontal="center" vertical="center" wrapText="1"/>
    </xf>
    <xf numFmtId="4" fontId="3" fillId="3" borderId="8" xfId="10" applyNumberFormat="1" applyFont="1" applyFill="1" applyBorder="1" applyAlignment="1">
      <alignment horizontal="center" vertical="center"/>
    </xf>
    <xf numFmtId="0" fontId="1" fillId="4" borderId="1" xfId="10" applyFont="1" applyFill="1" applyBorder="1" applyAlignment="1">
      <alignment horizontal="left" vertical="center"/>
    </xf>
    <xf numFmtId="0" fontId="3" fillId="4" borderId="1" xfId="10" applyFont="1" applyFill="1" applyBorder="1" applyAlignment="1">
      <alignment horizontal="center"/>
    </xf>
    <xf numFmtId="0" fontId="3" fillId="4" borderId="1" xfId="10" applyFont="1" applyFill="1" applyBorder="1" applyAlignment="1">
      <alignment vertical="center" wrapText="1"/>
    </xf>
    <xf numFmtId="164" fontId="1" fillId="4" borderId="1" xfId="14" applyFont="1" applyFill="1" applyBorder="1" applyAlignment="1">
      <alignment vertical="center" wrapText="1"/>
    </xf>
    <xf numFmtId="0" fontId="3" fillId="4" borderId="1" xfId="10" applyFont="1" applyFill="1" applyBorder="1" applyAlignment="1">
      <alignment vertical="center"/>
    </xf>
    <xf numFmtId="4" fontId="3" fillId="4" borderId="1" xfId="1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5" borderId="1" xfId="10" applyFont="1" applyFill="1" applyBorder="1" applyAlignment="1">
      <alignment horizontal="center" vertical="center"/>
    </xf>
    <xf numFmtId="164" fontId="3" fillId="4" borderId="1" xfId="14" applyFont="1" applyFill="1" applyBorder="1" applyAlignment="1">
      <alignment vertical="center" wrapText="1"/>
    </xf>
    <xf numFmtId="4" fontId="3" fillId="4" borderId="1" xfId="10" applyNumberFormat="1" applyFont="1" applyFill="1" applyBorder="1" applyAlignment="1">
      <alignment vertical="center" wrapText="1"/>
    </xf>
    <xf numFmtId="4" fontId="1" fillId="0" borderId="1" xfId="10" applyNumberFormat="1" applyFont="1" applyFill="1" applyBorder="1" applyAlignment="1">
      <alignment horizontal="right" wrapText="1"/>
    </xf>
    <xf numFmtId="4" fontId="1" fillId="0" borderId="1" xfId="10" applyNumberFormat="1" applyFont="1" applyFill="1" applyBorder="1" applyAlignment="1"/>
    <xf numFmtId="164" fontId="3" fillId="0" borderId="1" xfId="15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0" fontId="6" fillId="4" borderId="1" xfId="10" applyFont="1" applyFill="1" applyBorder="1" applyAlignment="1">
      <alignment wrapText="1"/>
    </xf>
    <xf numFmtId="0" fontId="3" fillId="0" borderId="1" xfId="10" applyFont="1" applyFill="1" applyBorder="1" applyAlignment="1">
      <alignment horizontal="center" vertical="center" wrapText="1"/>
    </xf>
    <xf numFmtId="4" fontId="1" fillId="0" borderId="1" xfId="10" applyNumberFormat="1" applyFont="1" applyFill="1" applyBorder="1" applyAlignment="1">
      <alignment horizontal="right" vertical="center" wrapText="1"/>
    </xf>
    <xf numFmtId="0" fontId="1" fillId="4" borderId="1" xfId="10" applyFont="1" applyFill="1" applyBorder="1" applyAlignment="1">
      <alignment horizontal="center" vertical="center" wrapText="1"/>
    </xf>
    <xf numFmtId="0" fontId="1" fillId="4" borderId="1" xfId="10" applyFont="1" applyFill="1" applyBorder="1" applyAlignment="1">
      <alignment horizontal="center" wrapText="1"/>
    </xf>
    <xf numFmtId="0" fontId="1" fillId="4" borderId="1" xfId="10" applyFont="1" applyFill="1" applyBorder="1" applyAlignment="1">
      <alignment horizontal="left" vertical="center" wrapText="1"/>
    </xf>
    <xf numFmtId="164" fontId="1" fillId="4" borderId="1" xfId="14" applyFont="1" applyFill="1" applyBorder="1" applyAlignment="1">
      <alignment vertical="center"/>
    </xf>
    <xf numFmtId="4" fontId="1" fillId="4" borderId="1" xfId="10" applyNumberFormat="1" applyFont="1" applyFill="1" applyBorder="1" applyAlignment="1">
      <alignment vertical="center"/>
    </xf>
    <xf numFmtId="0" fontId="3" fillId="4" borderId="1" xfId="10" applyFont="1" applyFill="1" applyBorder="1" applyAlignment="1">
      <alignment horizontal="center" wrapText="1"/>
    </xf>
    <xf numFmtId="164" fontId="6" fillId="0" borderId="1" xfId="14" applyFont="1" applyFill="1" applyBorder="1" applyAlignment="1">
      <alignment vertical="center" wrapText="1"/>
    </xf>
    <xf numFmtId="0" fontId="6" fillId="0" borderId="1" xfId="10" applyFont="1" applyFill="1" applyBorder="1" applyAlignment="1">
      <alignment vertical="center" wrapText="1"/>
    </xf>
    <xf numFmtId="164" fontId="1" fillId="0" borderId="1" xfId="14" applyFont="1" applyFill="1" applyBorder="1" applyAlignment="1">
      <alignment horizontal="right" vertical="center"/>
    </xf>
    <xf numFmtId="0" fontId="1" fillId="5" borderId="0" xfId="10" applyFont="1" applyFill="1" applyBorder="1" applyAlignment="1">
      <alignment vertical="center"/>
    </xf>
    <xf numFmtId="164" fontId="3" fillId="5" borderId="3" xfId="14" applyFont="1" applyFill="1" applyBorder="1" applyAlignment="1">
      <alignment vertical="center"/>
    </xf>
    <xf numFmtId="4" fontId="3" fillId="3" borderId="7" xfId="10" applyNumberFormat="1" applyFont="1" applyFill="1" applyBorder="1" applyAlignment="1">
      <alignment horizontal="center" vertical="justify"/>
    </xf>
    <xf numFmtId="0" fontId="1" fillId="0" borderId="0" xfId="10" applyFont="1" applyFill="1" applyBorder="1" applyAlignment="1">
      <alignment horizontal="right" vertical="center" wrapText="1"/>
    </xf>
    <xf numFmtId="0" fontId="1" fillId="0" borderId="0" xfId="10" quotePrefix="1" applyFont="1" applyFill="1" applyBorder="1" applyAlignment="1">
      <alignment horizontal="center" vertical="center" wrapText="1"/>
    </xf>
    <xf numFmtId="164" fontId="1" fillId="0" borderId="0" xfId="10" applyNumberFormat="1" applyFont="1" applyFill="1" applyBorder="1" applyAlignment="1">
      <alignment horizontal="center" vertical="center" wrapText="1"/>
    </xf>
    <xf numFmtId="164" fontId="1" fillId="4" borderId="1" xfId="14" applyFont="1" applyFill="1" applyBorder="1" applyAlignment="1">
      <alignment horizontal="right" vertical="center" wrapText="1"/>
    </xf>
    <xf numFmtId="164" fontId="1" fillId="0" borderId="1" xfId="14" applyFont="1" applyFill="1" applyBorder="1" applyAlignment="1">
      <alignment horizontal="right" wrapText="1"/>
    </xf>
    <xf numFmtId="164" fontId="1" fillId="0" borderId="1" xfId="14" applyFont="1" applyFill="1" applyBorder="1" applyAlignment="1">
      <alignment horizontal="right"/>
    </xf>
    <xf numFmtId="4" fontId="1" fillId="0" borderId="0" xfId="10" applyNumberFormat="1" applyFont="1" applyAlignment="1">
      <alignment vertical="center"/>
    </xf>
    <xf numFmtId="4" fontId="1" fillId="0" borderId="1" xfId="10" applyNumberFormat="1" applyFont="1" applyFill="1" applyBorder="1" applyAlignment="1">
      <alignment horizontal="right"/>
    </xf>
    <xf numFmtId="164" fontId="1" fillId="0" borderId="1" xfId="15" applyNumberFormat="1" applyFont="1" applyFill="1" applyBorder="1" applyAlignment="1">
      <alignment horizontal="right" vertical="center" wrapText="1"/>
    </xf>
    <xf numFmtId="164" fontId="1" fillId="4" borderId="1" xfId="15" applyFont="1" applyFill="1" applyBorder="1" applyAlignment="1">
      <alignment horizontal="center" vertical="center" wrapText="1"/>
    </xf>
    <xf numFmtId="164" fontId="1" fillId="0" borderId="1" xfId="15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1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10" applyNumberFormat="1" applyFont="1" applyBorder="1" applyAlignment="1">
      <alignment vertical="center"/>
    </xf>
    <xf numFmtId="49" fontId="1" fillId="4" borderId="1" xfId="1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9" xfId="10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12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3" fillId="0" borderId="13" xfId="10" applyFont="1" applyFill="1" applyBorder="1" applyAlignment="1">
      <alignment horizontal="center" vertical="center" wrapText="1"/>
    </xf>
    <xf numFmtId="0" fontId="3" fillId="0" borderId="14" xfId="10" applyFont="1" applyFill="1" applyBorder="1" applyAlignment="1">
      <alignment horizontal="center" vertical="center" wrapText="1"/>
    </xf>
    <xf numFmtId="0" fontId="3" fillId="0" borderId="15" xfId="10" applyFont="1" applyFill="1" applyBorder="1" applyAlignment="1">
      <alignment horizontal="center" vertical="center" wrapText="1"/>
    </xf>
    <xf numFmtId="0" fontId="3" fillId="0" borderId="16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left" vertical="center"/>
    </xf>
    <xf numFmtId="164" fontId="3" fillId="0" borderId="0" xfId="15" applyFont="1" applyFill="1" applyAlignment="1">
      <alignment horizontal="center" vertical="center"/>
    </xf>
    <xf numFmtId="164" fontId="3" fillId="0" borderId="13" xfId="15" applyFont="1" applyFill="1" applyBorder="1" applyAlignment="1">
      <alignment horizontal="center" vertical="center"/>
    </xf>
    <xf numFmtId="164" fontId="3" fillId="6" borderId="0" xfId="1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7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Porcentagem 2" xfId="11"/>
    <cellStyle name="Result" xfId="12"/>
    <cellStyle name="Result2" xfId="13"/>
    <cellStyle name="Separador de milhares" xfId="14" builtinId="3"/>
    <cellStyle name="Separador de milhares 2" xfId="15"/>
    <cellStyle name="Separador de milhares 4" xfId="16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104775</xdr:rowOff>
    </xdr:from>
    <xdr:to>
      <xdr:col>3</xdr:col>
      <xdr:colOff>352425</xdr:colOff>
      <xdr:row>2</xdr:row>
      <xdr:rowOff>85725</xdr:rowOff>
    </xdr:to>
    <xdr:pic>
      <xdr:nvPicPr>
        <xdr:cNvPr id="42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04775"/>
          <a:ext cx="9144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85725</xdr:colOff>
      <xdr:row>2</xdr:row>
      <xdr:rowOff>104775</xdr:rowOff>
    </xdr:to>
    <xdr:pic>
      <xdr:nvPicPr>
        <xdr:cNvPr id="42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76200"/>
          <a:ext cx="10858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0"/>
  <sheetViews>
    <sheetView showGridLines="0" tabSelected="1" zoomScaleNormal="100" zoomScaleSheetLayoutView="50" workbookViewId="0">
      <selection sqref="A1:J3"/>
    </sheetView>
  </sheetViews>
  <sheetFormatPr defaultRowHeight="12.75" outlineLevelRow="1"/>
  <cols>
    <col min="1" max="1" width="5.5" style="14" customWidth="1"/>
    <col min="2" max="2" width="8.625" style="15" customWidth="1"/>
    <col min="3" max="3" width="9.875" style="15" customWidth="1"/>
    <col min="4" max="4" width="10" style="15" customWidth="1"/>
    <col min="5" max="5" width="65.875" style="16" customWidth="1"/>
    <col min="6" max="6" width="6.625" style="14" bestFit="1" customWidth="1"/>
    <col min="7" max="7" width="10.125" style="78" bestFit="1" customWidth="1"/>
    <col min="8" max="8" width="11.25" style="17" customWidth="1"/>
    <col min="9" max="9" width="14.25" style="1" customWidth="1"/>
    <col min="10" max="10" width="15.125" style="1" bestFit="1" customWidth="1"/>
    <col min="11" max="11" width="10.625" style="1" customWidth="1"/>
    <col min="12" max="16384" width="9" style="1"/>
  </cols>
  <sheetData>
    <row r="1" spans="1:11" ht="12.75" customHeight="1">
      <c r="A1" s="148" t="s">
        <v>219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1" ht="14.25" customHeight="1">
      <c r="A2" s="151"/>
      <c r="B2" s="152"/>
      <c r="C2" s="152"/>
      <c r="D2" s="152"/>
      <c r="E2" s="152"/>
      <c r="F2" s="152"/>
      <c r="G2" s="152"/>
      <c r="H2" s="152"/>
      <c r="I2" s="152"/>
      <c r="J2" s="153"/>
    </row>
    <row r="3" spans="1:11" ht="15" customHeight="1" thickBot="1">
      <c r="A3" s="154"/>
      <c r="B3" s="155"/>
      <c r="C3" s="155"/>
      <c r="D3" s="155"/>
      <c r="E3" s="155"/>
      <c r="F3" s="155"/>
      <c r="G3" s="155"/>
      <c r="H3" s="155"/>
      <c r="I3" s="155"/>
      <c r="J3" s="156"/>
    </row>
    <row r="4" spans="1:11" ht="15" customHeight="1">
      <c r="A4" s="2"/>
      <c r="B4" s="3"/>
      <c r="C4" s="3"/>
      <c r="D4" s="3"/>
      <c r="E4" s="2"/>
      <c r="F4" s="2"/>
      <c r="G4" s="4"/>
      <c r="H4" s="4"/>
      <c r="I4" s="2"/>
      <c r="J4" s="2"/>
    </row>
    <row r="5" spans="1:11" ht="14.25" customHeight="1">
      <c r="A5" s="5" t="s">
        <v>416</v>
      </c>
      <c r="B5" s="6"/>
      <c r="C5" s="6"/>
      <c r="D5" s="6"/>
      <c r="E5" s="7"/>
      <c r="F5" s="8"/>
      <c r="G5" s="70"/>
      <c r="H5" s="9"/>
      <c r="I5" s="10"/>
      <c r="J5" s="10"/>
    </row>
    <row r="6" spans="1:11" ht="14.25" customHeight="1">
      <c r="A6" s="11"/>
      <c r="B6" s="6"/>
      <c r="C6" s="6"/>
      <c r="D6" s="6"/>
      <c r="E6" s="7"/>
      <c r="F6" s="8"/>
      <c r="G6" s="70"/>
      <c r="H6" s="9"/>
      <c r="I6" s="10"/>
      <c r="J6" s="10"/>
    </row>
    <row r="7" spans="1:11" ht="15" customHeight="1">
      <c r="A7" s="5" t="s">
        <v>525</v>
      </c>
      <c r="B7" s="6"/>
      <c r="C7" s="6"/>
      <c r="D7" s="6"/>
      <c r="E7" s="118" t="s">
        <v>496</v>
      </c>
      <c r="F7" s="119" t="s">
        <v>497</v>
      </c>
      <c r="G7" s="160">
        <v>25</v>
      </c>
      <c r="H7" s="160"/>
      <c r="I7" s="10"/>
      <c r="J7" s="10"/>
    </row>
    <row r="8" spans="1:11" hidden="1">
      <c r="A8" s="12"/>
      <c r="B8" s="6"/>
      <c r="C8" s="6"/>
      <c r="D8" s="6"/>
      <c r="E8" s="7"/>
      <c r="F8" s="8"/>
      <c r="G8" s="70"/>
      <c r="H8" s="9"/>
      <c r="I8" s="10"/>
      <c r="J8" s="120">
        <f>G7/100+1</f>
        <v>1.25</v>
      </c>
    </row>
    <row r="9" spans="1:11">
      <c r="A9" s="12"/>
      <c r="B9" s="6"/>
      <c r="C9" s="6"/>
      <c r="D9" s="6"/>
      <c r="E9" s="7"/>
      <c r="F9" s="8"/>
      <c r="G9" s="70"/>
      <c r="H9" s="9"/>
      <c r="I9" s="10"/>
      <c r="J9" s="8"/>
    </row>
    <row r="10" spans="1:11">
      <c r="A10" s="157" t="s">
        <v>220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2" spans="1:11">
      <c r="A12" s="96">
        <v>9</v>
      </c>
      <c r="B12" s="18"/>
      <c r="C12" s="18"/>
      <c r="D12" s="18"/>
      <c r="E12" s="36" t="s">
        <v>417</v>
      </c>
      <c r="F12" s="19" t="s">
        <v>228</v>
      </c>
      <c r="G12" s="71">
        <v>1</v>
      </c>
      <c r="H12" s="20"/>
      <c r="I12" s="41"/>
      <c r="J12" s="20">
        <f>J281</f>
        <v>721961.09779499995</v>
      </c>
    </row>
    <row r="13" spans="1:11" ht="13.5" thickBot="1">
      <c r="A13" s="19"/>
      <c r="B13" s="18"/>
      <c r="C13" s="18"/>
      <c r="D13" s="18"/>
      <c r="E13" s="36"/>
      <c r="F13" s="19"/>
      <c r="G13" s="71"/>
      <c r="H13" s="20"/>
      <c r="I13" s="21"/>
      <c r="J13" s="26"/>
    </row>
    <row r="14" spans="1:11" ht="27.75" customHeight="1" thickBot="1">
      <c r="A14" s="22"/>
      <c r="B14" s="68" t="s">
        <v>221</v>
      </c>
      <c r="C14" s="69" t="s">
        <v>222</v>
      </c>
      <c r="D14" s="69" t="s">
        <v>223</v>
      </c>
      <c r="E14" s="69" t="s">
        <v>224</v>
      </c>
      <c r="F14" s="69" t="s">
        <v>225</v>
      </c>
      <c r="G14" s="72" t="s">
        <v>226</v>
      </c>
      <c r="H14" s="117" t="s">
        <v>493</v>
      </c>
      <c r="I14" s="117" t="s">
        <v>495</v>
      </c>
      <c r="J14" s="88" t="s">
        <v>227</v>
      </c>
      <c r="K14" s="37"/>
    </row>
    <row r="15" spans="1:11">
      <c r="A15" s="23"/>
      <c r="B15" s="24"/>
      <c r="C15" s="24"/>
      <c r="D15" s="24"/>
      <c r="E15" s="31"/>
      <c r="F15" s="23"/>
      <c r="G15" s="73"/>
      <c r="H15" s="25"/>
      <c r="I15" s="22"/>
      <c r="J15" s="22"/>
    </row>
    <row r="16" spans="1:11">
      <c r="A16" s="23"/>
      <c r="B16" s="42">
        <v>5</v>
      </c>
      <c r="C16" s="42"/>
      <c r="D16" s="42"/>
      <c r="E16" s="43" t="s">
        <v>247</v>
      </c>
      <c r="F16" s="43"/>
      <c r="G16" s="44"/>
      <c r="H16" s="44"/>
      <c r="I16" s="43"/>
      <c r="J16" s="45">
        <f>J22</f>
        <v>41509.192999999999</v>
      </c>
      <c r="K16" s="52"/>
    </row>
    <row r="17" spans="1:11" outlineLevel="1">
      <c r="A17" s="23"/>
      <c r="B17" s="32" t="s">
        <v>232</v>
      </c>
      <c r="C17" s="32"/>
      <c r="D17" s="32"/>
      <c r="E17" s="40" t="s">
        <v>248</v>
      </c>
      <c r="F17" s="29"/>
      <c r="G17" s="74"/>
      <c r="H17" s="25"/>
      <c r="I17" s="28"/>
      <c r="J17" s="46"/>
      <c r="K17" s="52"/>
    </row>
    <row r="18" spans="1:11" s="86" customFormat="1" ht="25.5" outlineLevel="1">
      <c r="A18" s="23"/>
      <c r="B18" s="107" t="s">
        <v>233</v>
      </c>
      <c r="C18" s="107" t="s">
        <v>250</v>
      </c>
      <c r="D18" s="107" t="s">
        <v>246</v>
      </c>
      <c r="E18" s="108" t="s">
        <v>251</v>
      </c>
      <c r="F18" s="106" t="s">
        <v>231</v>
      </c>
      <c r="G18" s="121">
        <v>30</v>
      </c>
      <c r="H18" s="83">
        <v>56.11</v>
      </c>
      <c r="I18" s="110">
        <f>H18*$J$8</f>
        <v>70.137500000000003</v>
      </c>
      <c r="J18" s="110">
        <f>G18*I18</f>
        <v>2104.125</v>
      </c>
      <c r="K18" s="84"/>
    </row>
    <row r="19" spans="1:11" outlineLevel="1">
      <c r="A19" s="23"/>
      <c r="B19" s="32" t="s">
        <v>234</v>
      </c>
      <c r="C19" s="32"/>
      <c r="D19" s="32"/>
      <c r="E19" s="40" t="s">
        <v>252</v>
      </c>
      <c r="F19" s="29"/>
      <c r="G19" s="74"/>
      <c r="H19" s="25"/>
      <c r="I19" s="28"/>
      <c r="J19" s="28"/>
      <c r="K19" s="52"/>
    </row>
    <row r="20" spans="1:11" s="38" customFormat="1" ht="25.5" outlineLevel="1">
      <c r="A20" s="23"/>
      <c r="B20" s="27" t="s">
        <v>235</v>
      </c>
      <c r="C20" s="29" t="s">
        <v>418</v>
      </c>
      <c r="D20" s="29" t="s">
        <v>230</v>
      </c>
      <c r="E20" s="30" t="s">
        <v>419</v>
      </c>
      <c r="F20" s="29" t="s">
        <v>231</v>
      </c>
      <c r="G20" s="122">
        <f>44.06+15.5</f>
        <v>59.56</v>
      </c>
      <c r="H20" s="25">
        <v>166.24</v>
      </c>
      <c r="I20" s="123">
        <f>H20*$J$8</f>
        <v>207.8</v>
      </c>
      <c r="J20" s="123">
        <f>G20*I20</f>
        <v>12376.568000000001</v>
      </c>
      <c r="K20" s="124"/>
    </row>
    <row r="21" spans="1:11" ht="25.5" outlineLevel="1">
      <c r="A21" s="23"/>
      <c r="B21" s="27" t="s">
        <v>236</v>
      </c>
      <c r="C21" s="27">
        <v>79627</v>
      </c>
      <c r="D21" s="27" t="s">
        <v>230</v>
      </c>
      <c r="E21" s="30" t="s">
        <v>253</v>
      </c>
      <c r="F21" s="29" t="s">
        <v>231</v>
      </c>
      <c r="G21" s="74">
        <f>27.3+31.14</f>
        <v>58.44</v>
      </c>
      <c r="H21" s="25">
        <v>370</v>
      </c>
      <c r="I21" s="28">
        <f>H21*$J$8</f>
        <v>462.5</v>
      </c>
      <c r="J21" s="28">
        <f>G21*I21</f>
        <v>27028.5</v>
      </c>
      <c r="K21" s="52"/>
    </row>
    <row r="22" spans="1:11" ht="12.75" customHeight="1" outlineLevel="1">
      <c r="A22" s="23"/>
      <c r="B22" s="32" t="s">
        <v>254</v>
      </c>
      <c r="C22" s="32"/>
      <c r="D22" s="32"/>
      <c r="E22" s="33"/>
      <c r="F22" s="33"/>
      <c r="G22" s="34"/>
      <c r="H22" s="34"/>
      <c r="I22" s="33"/>
      <c r="J22" s="35">
        <f>SUM(J18:J21)</f>
        <v>41509.192999999999</v>
      </c>
      <c r="K22" s="52"/>
    </row>
    <row r="23" spans="1:11">
      <c r="A23" s="23"/>
      <c r="B23" s="24"/>
      <c r="C23" s="24"/>
      <c r="D23" s="24"/>
      <c r="E23" s="30"/>
      <c r="F23" s="23"/>
      <c r="G23" s="73"/>
      <c r="H23" s="25"/>
      <c r="I23" s="22"/>
      <c r="J23" s="22"/>
      <c r="K23" s="52"/>
    </row>
    <row r="24" spans="1:11">
      <c r="A24" s="23"/>
      <c r="B24" s="42">
        <v>6</v>
      </c>
      <c r="C24" s="42"/>
      <c r="D24" s="42"/>
      <c r="E24" s="43" t="s">
        <v>255</v>
      </c>
      <c r="F24" s="43"/>
      <c r="G24" s="44"/>
      <c r="H24" s="44"/>
      <c r="I24" s="43"/>
      <c r="J24" s="45">
        <f>J63</f>
        <v>135706.29412500001</v>
      </c>
      <c r="K24" s="52"/>
    </row>
    <row r="25" spans="1:11" outlineLevel="1">
      <c r="A25" s="23"/>
      <c r="B25" s="18" t="s">
        <v>237</v>
      </c>
      <c r="C25" s="18"/>
      <c r="D25" s="18"/>
      <c r="E25" s="33" t="s">
        <v>297</v>
      </c>
      <c r="F25" s="33"/>
      <c r="G25" s="34"/>
      <c r="H25" s="112"/>
      <c r="I25" s="113"/>
      <c r="J25" s="113"/>
      <c r="K25" s="52"/>
    </row>
    <row r="26" spans="1:11" outlineLevel="1">
      <c r="A26" s="23"/>
      <c r="B26" s="27" t="s">
        <v>238</v>
      </c>
      <c r="C26" s="106" t="s">
        <v>256</v>
      </c>
      <c r="D26" s="27" t="s">
        <v>230</v>
      </c>
      <c r="E26" s="30" t="s">
        <v>480</v>
      </c>
      <c r="F26" s="29" t="s">
        <v>257</v>
      </c>
      <c r="G26" s="74">
        <v>15</v>
      </c>
      <c r="H26" s="25">
        <v>416.47</v>
      </c>
      <c r="I26" s="28">
        <f t="shared" ref="I26:I46" si="0">H26*$J$8</f>
        <v>520.58750000000009</v>
      </c>
      <c r="J26" s="28">
        <f t="shared" ref="J26:J32" si="1">G26*I26</f>
        <v>7808.8125000000018</v>
      </c>
      <c r="K26" s="52"/>
    </row>
    <row r="27" spans="1:11" s="86" customFormat="1" ht="25.5" outlineLevel="1">
      <c r="A27" s="23"/>
      <c r="B27" s="107" t="s">
        <v>239</v>
      </c>
      <c r="C27" s="106"/>
      <c r="D27" s="29" t="s">
        <v>9</v>
      </c>
      <c r="E27" s="30" t="s">
        <v>483</v>
      </c>
      <c r="F27" s="29" t="s">
        <v>257</v>
      </c>
      <c r="G27" s="74">
        <v>17</v>
      </c>
      <c r="H27" s="25">
        <v>520</v>
      </c>
      <c r="I27" s="28">
        <f t="shared" si="0"/>
        <v>650</v>
      </c>
      <c r="J27" s="110">
        <f t="shared" si="1"/>
        <v>11050</v>
      </c>
      <c r="K27" s="84"/>
    </row>
    <row r="28" spans="1:11" ht="25.5" outlineLevel="1">
      <c r="A28" s="23"/>
      <c r="B28" s="27" t="s">
        <v>240</v>
      </c>
      <c r="C28" s="106"/>
      <c r="D28" s="29" t="s">
        <v>9</v>
      </c>
      <c r="E28" s="30" t="s">
        <v>429</v>
      </c>
      <c r="F28" s="29" t="s">
        <v>257</v>
      </c>
      <c r="G28" s="74">
        <v>4</v>
      </c>
      <c r="H28" s="25">
        <v>480</v>
      </c>
      <c r="I28" s="28">
        <f t="shared" si="0"/>
        <v>600</v>
      </c>
      <c r="J28" s="28">
        <f t="shared" si="1"/>
        <v>2400</v>
      </c>
      <c r="K28" s="52"/>
    </row>
    <row r="29" spans="1:11" ht="14.25" customHeight="1" outlineLevel="1">
      <c r="A29" s="23"/>
      <c r="B29" s="27" t="s">
        <v>241</v>
      </c>
      <c r="C29" s="106" t="s">
        <v>258</v>
      </c>
      <c r="D29" s="27" t="s">
        <v>230</v>
      </c>
      <c r="E29" s="30" t="s">
        <v>481</v>
      </c>
      <c r="F29" s="29" t="s">
        <v>257</v>
      </c>
      <c r="G29" s="74">
        <v>4</v>
      </c>
      <c r="H29" s="25">
        <v>623.1</v>
      </c>
      <c r="I29" s="28">
        <f>H29*$J$8</f>
        <v>778.875</v>
      </c>
      <c r="J29" s="28">
        <f t="shared" si="1"/>
        <v>3115.5</v>
      </c>
      <c r="K29" s="52"/>
    </row>
    <row r="30" spans="1:11" ht="25.5" outlineLevel="1">
      <c r="A30" s="23"/>
      <c r="B30" s="27" t="s">
        <v>259</v>
      </c>
      <c r="C30" s="106" t="s">
        <v>430</v>
      </c>
      <c r="D30" s="29" t="s">
        <v>230</v>
      </c>
      <c r="E30" s="30" t="s">
        <v>482</v>
      </c>
      <c r="F30" s="29" t="s">
        <v>257</v>
      </c>
      <c r="G30" s="121">
        <v>3</v>
      </c>
      <c r="H30" s="25">
        <v>747.74</v>
      </c>
      <c r="I30" s="28">
        <f t="shared" si="0"/>
        <v>934.67499999999995</v>
      </c>
      <c r="J30" s="28">
        <f t="shared" si="1"/>
        <v>2804.0249999999996</v>
      </c>
      <c r="K30" s="52"/>
    </row>
    <row r="31" spans="1:11" ht="25.5" outlineLevel="1">
      <c r="A31" s="23"/>
      <c r="B31" s="27" t="s">
        <v>260</v>
      </c>
      <c r="C31" s="106" t="s">
        <v>261</v>
      </c>
      <c r="D31" s="29" t="s">
        <v>230</v>
      </c>
      <c r="E31" s="30" t="s">
        <v>509</v>
      </c>
      <c r="F31" s="29" t="s">
        <v>257</v>
      </c>
      <c r="G31" s="121">
        <v>5</v>
      </c>
      <c r="H31" s="25">
        <v>222.86</v>
      </c>
      <c r="I31" s="28">
        <f t="shared" si="0"/>
        <v>278.57500000000005</v>
      </c>
      <c r="J31" s="28">
        <f t="shared" si="1"/>
        <v>1392.8750000000002</v>
      </c>
      <c r="K31" s="52"/>
    </row>
    <row r="32" spans="1:11" ht="25.5" outlineLevel="1">
      <c r="A32" s="23"/>
      <c r="B32" s="27" t="s">
        <v>262</v>
      </c>
      <c r="C32" s="29" t="s">
        <v>261</v>
      </c>
      <c r="D32" s="29" t="s">
        <v>230</v>
      </c>
      <c r="E32" s="30" t="s">
        <v>510</v>
      </c>
      <c r="F32" s="29" t="s">
        <v>257</v>
      </c>
      <c r="G32" s="121">
        <v>6</v>
      </c>
      <c r="H32" s="25">
        <v>222.86</v>
      </c>
      <c r="I32" s="28">
        <f t="shared" si="0"/>
        <v>278.57500000000005</v>
      </c>
      <c r="J32" s="28">
        <f t="shared" si="1"/>
        <v>1671.4500000000003</v>
      </c>
      <c r="K32" s="52"/>
    </row>
    <row r="33" spans="1:11" outlineLevel="1">
      <c r="A33" s="23"/>
      <c r="B33" s="32" t="s">
        <v>263</v>
      </c>
      <c r="C33" s="29"/>
      <c r="D33" s="29"/>
      <c r="E33" s="40" t="s">
        <v>479</v>
      </c>
      <c r="F33" s="29"/>
      <c r="G33" s="74"/>
      <c r="H33" s="25"/>
      <c r="I33" s="28"/>
      <c r="J33" s="28"/>
      <c r="K33" s="52"/>
    </row>
    <row r="34" spans="1:11" outlineLevel="1">
      <c r="A34" s="23"/>
      <c r="B34" s="27" t="s">
        <v>359</v>
      </c>
      <c r="C34" s="29" t="s">
        <v>355</v>
      </c>
      <c r="D34" s="29" t="s">
        <v>230</v>
      </c>
      <c r="E34" s="30" t="s">
        <v>356</v>
      </c>
      <c r="F34" s="29" t="s">
        <v>257</v>
      </c>
      <c r="G34" s="74">
        <v>33</v>
      </c>
      <c r="H34" s="25">
        <v>106.18</v>
      </c>
      <c r="I34" s="28">
        <f>H34*$J$8</f>
        <v>132.72500000000002</v>
      </c>
      <c r="J34" s="28">
        <f>G34*I34</f>
        <v>4379.9250000000011</v>
      </c>
      <c r="K34" s="52"/>
    </row>
    <row r="35" spans="1:11" outlineLevel="1">
      <c r="A35" s="23"/>
      <c r="B35" s="27" t="s">
        <v>360</v>
      </c>
      <c r="C35" s="29" t="s">
        <v>357</v>
      </c>
      <c r="D35" s="29" t="s">
        <v>230</v>
      </c>
      <c r="E35" s="30" t="s">
        <v>358</v>
      </c>
      <c r="F35" s="29" t="s">
        <v>257</v>
      </c>
      <c r="G35" s="74">
        <v>10</v>
      </c>
      <c r="H35" s="25">
        <v>69.45</v>
      </c>
      <c r="I35" s="28">
        <f>H35*$J$8</f>
        <v>86.8125</v>
      </c>
      <c r="J35" s="28">
        <f>G35*I35</f>
        <v>868.125</v>
      </c>
      <c r="K35" s="52"/>
    </row>
    <row r="36" spans="1:11" s="38" customFormat="1" outlineLevel="1">
      <c r="A36" s="23"/>
      <c r="B36" s="19" t="s">
        <v>263</v>
      </c>
      <c r="C36" s="19"/>
      <c r="D36" s="29"/>
      <c r="E36" s="40" t="s">
        <v>420</v>
      </c>
      <c r="F36" s="29"/>
      <c r="G36" s="99"/>
      <c r="H36" s="100"/>
      <c r="I36" s="100"/>
      <c r="J36" s="100"/>
    </row>
    <row r="37" spans="1:11" s="38" customFormat="1" ht="25.5" outlineLevel="1">
      <c r="A37" s="23"/>
      <c r="B37" s="29" t="s">
        <v>359</v>
      </c>
      <c r="C37" s="29" t="s">
        <v>261</v>
      </c>
      <c r="D37" s="29" t="s">
        <v>230</v>
      </c>
      <c r="E37" s="30" t="s">
        <v>421</v>
      </c>
      <c r="F37" s="29" t="s">
        <v>257</v>
      </c>
      <c r="G37" s="99">
        <v>6</v>
      </c>
      <c r="H37" s="25">
        <v>222.86</v>
      </c>
      <c r="I37" s="125">
        <f>H37*$J$8</f>
        <v>278.57500000000005</v>
      </c>
      <c r="J37" s="125">
        <f>G37*I37</f>
        <v>1671.4500000000003</v>
      </c>
    </row>
    <row r="38" spans="1:11" s="38" customFormat="1" ht="25.5" outlineLevel="1">
      <c r="A38" s="23"/>
      <c r="B38" s="29" t="s">
        <v>422</v>
      </c>
      <c r="C38" s="29" t="s">
        <v>423</v>
      </c>
      <c r="D38" s="29" t="s">
        <v>230</v>
      </c>
      <c r="E38" s="30" t="s">
        <v>424</v>
      </c>
      <c r="F38" s="29" t="s">
        <v>257</v>
      </c>
      <c r="G38" s="99">
        <v>2</v>
      </c>
      <c r="H38" s="25">
        <v>250.71</v>
      </c>
      <c r="I38" s="125">
        <f>H38*$J$8</f>
        <v>313.38749999999999</v>
      </c>
      <c r="J38" s="125">
        <f>G38*I38</f>
        <v>626.77499999999998</v>
      </c>
    </row>
    <row r="39" spans="1:11" s="38" customFormat="1" ht="25.5" outlineLevel="1">
      <c r="A39" s="23"/>
      <c r="B39" s="29" t="s">
        <v>425</v>
      </c>
      <c r="C39" s="29" t="s">
        <v>261</v>
      </c>
      <c r="D39" s="29" t="s">
        <v>230</v>
      </c>
      <c r="E39" s="30" t="s">
        <v>426</v>
      </c>
      <c r="F39" s="29" t="s">
        <v>257</v>
      </c>
      <c r="G39" s="99">
        <f>8+6+2</f>
        <v>16</v>
      </c>
      <c r="H39" s="25">
        <v>222.86</v>
      </c>
      <c r="I39" s="125">
        <f>H39*$J$8</f>
        <v>278.57500000000005</v>
      </c>
      <c r="J39" s="125">
        <f>G39*I39</f>
        <v>4457.2000000000007</v>
      </c>
    </row>
    <row r="40" spans="1:11" s="38" customFormat="1" outlineLevel="1">
      <c r="A40" s="23"/>
      <c r="B40" s="19" t="s">
        <v>361</v>
      </c>
      <c r="C40" s="19"/>
      <c r="D40" s="19"/>
      <c r="E40" s="33" t="s">
        <v>427</v>
      </c>
      <c r="F40" s="33"/>
      <c r="G40" s="101"/>
      <c r="H40" s="103"/>
      <c r="I40" s="102"/>
      <c r="J40" s="102"/>
    </row>
    <row r="41" spans="1:11" s="38" customFormat="1" ht="25.5" outlineLevel="1">
      <c r="A41" s="23"/>
      <c r="B41" s="29" t="s">
        <v>264</v>
      </c>
      <c r="C41" s="29">
        <v>72120</v>
      </c>
      <c r="D41" s="29" t="s">
        <v>230</v>
      </c>
      <c r="E41" s="30" t="s">
        <v>428</v>
      </c>
      <c r="F41" s="29" t="s">
        <v>231</v>
      </c>
      <c r="G41" s="99">
        <v>6.72</v>
      </c>
      <c r="H41" s="25">
        <v>188.13</v>
      </c>
      <c r="I41" s="125">
        <f>H41*$J$8</f>
        <v>235.16249999999999</v>
      </c>
      <c r="J41" s="125">
        <f>G41*I41</f>
        <v>1580.2919999999999</v>
      </c>
    </row>
    <row r="42" spans="1:11" outlineLevel="1">
      <c r="A42" s="23"/>
      <c r="B42" s="32" t="s">
        <v>361</v>
      </c>
      <c r="C42" s="29"/>
      <c r="D42" s="29"/>
      <c r="E42" s="40" t="s">
        <v>296</v>
      </c>
      <c r="F42" s="29"/>
      <c r="G42" s="74"/>
      <c r="H42" s="25"/>
      <c r="I42" s="28"/>
      <c r="J42" s="28"/>
      <c r="K42" s="52"/>
    </row>
    <row r="43" spans="1:11" ht="25.5" outlineLevel="1">
      <c r="A43" s="23"/>
      <c r="B43" s="27" t="s">
        <v>264</v>
      </c>
      <c r="C43" s="27" t="s">
        <v>101</v>
      </c>
      <c r="D43" s="27" t="s">
        <v>230</v>
      </c>
      <c r="E43" s="30" t="s">
        <v>511</v>
      </c>
      <c r="F43" s="29" t="s">
        <v>231</v>
      </c>
      <c r="G43" s="74">
        <f>2*0.8*2.1</f>
        <v>3.3600000000000003</v>
      </c>
      <c r="H43" s="25">
        <v>415.08</v>
      </c>
      <c r="I43" s="28">
        <f t="shared" si="0"/>
        <v>518.85</v>
      </c>
      <c r="J43" s="28">
        <f>G43*I43</f>
        <v>1743.3360000000002</v>
      </c>
      <c r="K43" s="52"/>
    </row>
    <row r="44" spans="1:11" ht="25.5" outlineLevel="1">
      <c r="A44" s="23"/>
      <c r="B44" s="27" t="s">
        <v>265</v>
      </c>
      <c r="C44" s="27" t="s">
        <v>101</v>
      </c>
      <c r="D44" s="27" t="s">
        <v>230</v>
      </c>
      <c r="E44" s="30" t="s">
        <v>512</v>
      </c>
      <c r="F44" s="29" t="s">
        <v>231</v>
      </c>
      <c r="G44" s="74">
        <f>2*0.8*2.1</f>
        <v>3.3600000000000003</v>
      </c>
      <c r="H44" s="25">
        <v>415.08</v>
      </c>
      <c r="I44" s="28">
        <f t="shared" si="0"/>
        <v>518.85</v>
      </c>
      <c r="J44" s="28">
        <f>G44*I44</f>
        <v>1743.3360000000002</v>
      </c>
      <c r="K44" s="52"/>
    </row>
    <row r="45" spans="1:11" ht="25.5" outlineLevel="1">
      <c r="A45" s="23"/>
      <c r="B45" s="27" t="s">
        <v>266</v>
      </c>
      <c r="C45" s="27" t="s">
        <v>101</v>
      </c>
      <c r="D45" s="27" t="s">
        <v>230</v>
      </c>
      <c r="E45" s="30" t="s">
        <v>513</v>
      </c>
      <c r="F45" s="29" t="s">
        <v>231</v>
      </c>
      <c r="G45" s="74">
        <f>1*0.6*2.1</f>
        <v>1.26</v>
      </c>
      <c r="H45" s="25">
        <v>415.08</v>
      </c>
      <c r="I45" s="28">
        <f t="shared" si="0"/>
        <v>518.85</v>
      </c>
      <c r="J45" s="28">
        <f>G45*I45</f>
        <v>653.75100000000009</v>
      </c>
      <c r="K45" s="52"/>
    </row>
    <row r="46" spans="1:11" ht="25.5" outlineLevel="1">
      <c r="A46" s="23"/>
      <c r="B46" s="27" t="s">
        <v>267</v>
      </c>
      <c r="C46" s="27" t="s">
        <v>101</v>
      </c>
      <c r="D46" s="27" t="s">
        <v>230</v>
      </c>
      <c r="E46" s="30" t="s">
        <v>514</v>
      </c>
      <c r="F46" s="29" t="s">
        <v>231</v>
      </c>
      <c r="G46" s="74">
        <f>1*0.5*0.8</f>
        <v>0.4</v>
      </c>
      <c r="H46" s="25">
        <v>415.08</v>
      </c>
      <c r="I46" s="28">
        <f t="shared" si="0"/>
        <v>518.85</v>
      </c>
      <c r="J46" s="28">
        <f>G46*I46</f>
        <v>207.54000000000002</v>
      </c>
      <c r="K46" s="52"/>
    </row>
    <row r="47" spans="1:11" s="38" customFormat="1" outlineLevel="1">
      <c r="A47" s="23"/>
      <c r="B47" s="19" t="s">
        <v>362</v>
      </c>
      <c r="C47" s="19"/>
      <c r="D47" s="19"/>
      <c r="E47" s="33" t="s">
        <v>434</v>
      </c>
      <c r="F47" s="33"/>
      <c r="G47" s="101"/>
      <c r="H47" s="100"/>
      <c r="I47" s="100"/>
      <c r="J47" s="100"/>
    </row>
    <row r="48" spans="1:11" s="38" customFormat="1" ht="25.5" outlineLevel="1">
      <c r="A48" s="23"/>
      <c r="B48" s="29" t="s">
        <v>363</v>
      </c>
      <c r="C48" s="29">
        <v>68052</v>
      </c>
      <c r="D48" s="29" t="s">
        <v>230</v>
      </c>
      <c r="E48" s="30" t="s">
        <v>435</v>
      </c>
      <c r="F48" s="29" t="s">
        <v>231</v>
      </c>
      <c r="G48" s="99">
        <v>3.24</v>
      </c>
      <c r="H48" s="100">
        <v>315.67</v>
      </c>
      <c r="I48" s="125">
        <f t="shared" ref="I48:I57" si="2">H48*$J$8</f>
        <v>394.58750000000003</v>
      </c>
      <c r="J48" s="125">
        <f t="shared" ref="J48:J57" si="3">G48*I48</f>
        <v>1278.4635000000003</v>
      </c>
    </row>
    <row r="49" spans="1:11" s="38" customFormat="1" outlineLevel="1">
      <c r="A49" s="23"/>
      <c r="B49" s="29" t="s">
        <v>364</v>
      </c>
      <c r="C49" s="29" t="s">
        <v>436</v>
      </c>
      <c r="D49" s="29" t="s">
        <v>230</v>
      </c>
      <c r="E49" s="30" t="s">
        <v>437</v>
      </c>
      <c r="F49" s="29" t="s">
        <v>231</v>
      </c>
      <c r="G49" s="99">
        <v>3.24</v>
      </c>
      <c r="H49" s="100">
        <v>327.83</v>
      </c>
      <c r="I49" s="125">
        <f t="shared" si="2"/>
        <v>409.78749999999997</v>
      </c>
      <c r="J49" s="125">
        <f t="shared" si="3"/>
        <v>1327.7114999999999</v>
      </c>
    </row>
    <row r="50" spans="1:11" s="38" customFormat="1" ht="25.5" outlineLevel="1">
      <c r="A50" s="23"/>
      <c r="B50" s="29" t="s">
        <v>365</v>
      </c>
      <c r="C50" s="29">
        <v>68052</v>
      </c>
      <c r="D50" s="29" t="s">
        <v>230</v>
      </c>
      <c r="E50" s="30" t="s">
        <v>438</v>
      </c>
      <c r="F50" s="29" t="s">
        <v>231</v>
      </c>
      <c r="G50" s="99">
        <v>3.6</v>
      </c>
      <c r="H50" s="100">
        <v>315.67</v>
      </c>
      <c r="I50" s="125">
        <f t="shared" si="2"/>
        <v>394.58750000000003</v>
      </c>
      <c r="J50" s="125">
        <f t="shared" si="3"/>
        <v>1420.5150000000001</v>
      </c>
    </row>
    <row r="51" spans="1:11" s="38" customFormat="1" ht="25.5" outlineLevel="1">
      <c r="A51" s="23"/>
      <c r="B51" s="29" t="s">
        <v>366</v>
      </c>
      <c r="C51" s="29">
        <v>68052</v>
      </c>
      <c r="D51" s="29" t="s">
        <v>230</v>
      </c>
      <c r="E51" s="30" t="s">
        <v>439</v>
      </c>
      <c r="F51" s="29" t="s">
        <v>231</v>
      </c>
      <c r="G51" s="99">
        <v>22.68</v>
      </c>
      <c r="H51" s="100">
        <v>315.67</v>
      </c>
      <c r="I51" s="125">
        <f t="shared" si="2"/>
        <v>394.58750000000003</v>
      </c>
      <c r="J51" s="125">
        <f t="shared" si="3"/>
        <v>8949.2445000000007</v>
      </c>
    </row>
    <row r="52" spans="1:11" s="38" customFormat="1" ht="25.5" outlineLevel="1">
      <c r="A52" s="23"/>
      <c r="B52" s="29" t="s">
        <v>367</v>
      </c>
      <c r="C52" s="29" t="s">
        <v>436</v>
      </c>
      <c r="D52" s="29" t="s">
        <v>230</v>
      </c>
      <c r="E52" s="30" t="s">
        <v>440</v>
      </c>
      <c r="F52" s="29" t="s">
        <v>231</v>
      </c>
      <c r="G52" s="99">
        <v>10.08</v>
      </c>
      <c r="H52" s="100">
        <v>327.83</v>
      </c>
      <c r="I52" s="125">
        <f t="shared" si="2"/>
        <v>409.78749999999997</v>
      </c>
      <c r="J52" s="125">
        <f t="shared" si="3"/>
        <v>4130.6579999999994</v>
      </c>
    </row>
    <row r="53" spans="1:11" s="38" customFormat="1" outlineLevel="1">
      <c r="A53" s="23"/>
      <c r="B53" s="29" t="s">
        <v>368</v>
      </c>
      <c r="C53" s="29" t="s">
        <v>436</v>
      </c>
      <c r="D53" s="29" t="s">
        <v>230</v>
      </c>
      <c r="E53" s="30" t="s">
        <v>441</v>
      </c>
      <c r="F53" s="29" t="s">
        <v>231</v>
      </c>
      <c r="G53" s="99">
        <v>5.76</v>
      </c>
      <c r="H53" s="100">
        <v>327.83</v>
      </c>
      <c r="I53" s="125">
        <f t="shared" si="2"/>
        <v>409.78749999999997</v>
      </c>
      <c r="J53" s="125">
        <f t="shared" si="3"/>
        <v>2360.3759999999997</v>
      </c>
    </row>
    <row r="54" spans="1:11" s="38" customFormat="1" outlineLevel="1">
      <c r="A54" s="23"/>
      <c r="B54" s="29" t="s">
        <v>442</v>
      </c>
      <c r="C54" s="29" t="s">
        <v>436</v>
      </c>
      <c r="D54" s="29" t="s">
        <v>230</v>
      </c>
      <c r="E54" s="30" t="s">
        <v>443</v>
      </c>
      <c r="F54" s="29" t="s">
        <v>231</v>
      </c>
      <c r="G54" s="99">
        <v>2.16</v>
      </c>
      <c r="H54" s="100">
        <v>327.83</v>
      </c>
      <c r="I54" s="125">
        <f t="shared" si="2"/>
        <v>409.78749999999997</v>
      </c>
      <c r="J54" s="125">
        <f t="shared" si="3"/>
        <v>885.14099999999996</v>
      </c>
    </row>
    <row r="55" spans="1:11" s="38" customFormat="1" outlineLevel="1">
      <c r="A55" s="23"/>
      <c r="B55" s="29" t="s">
        <v>444</v>
      </c>
      <c r="C55" s="29" t="s">
        <v>436</v>
      </c>
      <c r="D55" s="29" t="s">
        <v>230</v>
      </c>
      <c r="E55" s="30" t="s">
        <v>445</v>
      </c>
      <c r="F55" s="29" t="s">
        <v>231</v>
      </c>
      <c r="G55" s="99">
        <v>5.76</v>
      </c>
      <c r="H55" s="100">
        <v>327.83</v>
      </c>
      <c r="I55" s="125">
        <f t="shared" si="2"/>
        <v>409.78749999999997</v>
      </c>
      <c r="J55" s="125">
        <f t="shared" si="3"/>
        <v>2360.3759999999997</v>
      </c>
    </row>
    <row r="56" spans="1:11" s="38" customFormat="1" outlineLevel="1">
      <c r="A56" s="23"/>
      <c r="B56" s="29" t="s">
        <v>446</v>
      </c>
      <c r="C56" s="29" t="s">
        <v>436</v>
      </c>
      <c r="D56" s="29" t="s">
        <v>230</v>
      </c>
      <c r="E56" s="30" t="s">
        <v>447</v>
      </c>
      <c r="F56" s="29" t="s">
        <v>231</v>
      </c>
      <c r="G56" s="99">
        <v>7.2</v>
      </c>
      <c r="H56" s="100">
        <v>327.83</v>
      </c>
      <c r="I56" s="125">
        <f t="shared" si="2"/>
        <v>409.78749999999997</v>
      </c>
      <c r="J56" s="125">
        <f t="shared" si="3"/>
        <v>2950.47</v>
      </c>
    </row>
    <row r="57" spans="1:11" s="38" customFormat="1" outlineLevel="1">
      <c r="A57" s="23"/>
      <c r="B57" s="29" t="s">
        <v>448</v>
      </c>
      <c r="C57" s="29" t="s">
        <v>436</v>
      </c>
      <c r="D57" s="29" t="s">
        <v>230</v>
      </c>
      <c r="E57" s="30" t="s">
        <v>449</v>
      </c>
      <c r="F57" s="29" t="s">
        <v>231</v>
      </c>
      <c r="G57" s="99">
        <v>26</v>
      </c>
      <c r="H57" s="100">
        <v>327.83</v>
      </c>
      <c r="I57" s="125">
        <f t="shared" si="2"/>
        <v>409.78749999999997</v>
      </c>
      <c r="J57" s="125">
        <f t="shared" si="3"/>
        <v>10654.474999999999</v>
      </c>
    </row>
    <row r="58" spans="1:11" outlineLevel="1">
      <c r="A58" s="23"/>
      <c r="B58" s="32" t="s">
        <v>102</v>
      </c>
      <c r="C58" s="32"/>
      <c r="D58" s="32"/>
      <c r="E58" s="40" t="s">
        <v>103</v>
      </c>
      <c r="F58" s="29"/>
      <c r="G58" s="74"/>
      <c r="H58" s="25"/>
      <c r="I58" s="28"/>
      <c r="J58" s="28"/>
      <c r="K58" s="52"/>
    </row>
    <row r="59" spans="1:11" outlineLevel="1">
      <c r="A59" s="23"/>
      <c r="B59" s="27" t="s">
        <v>104</v>
      </c>
      <c r="C59" s="27">
        <v>84959</v>
      </c>
      <c r="D59" s="27" t="s">
        <v>230</v>
      </c>
      <c r="E59" s="30" t="s">
        <v>372</v>
      </c>
      <c r="F59" s="29" t="s">
        <v>231</v>
      </c>
      <c r="G59" s="74">
        <v>107.88</v>
      </c>
      <c r="H59" s="25">
        <v>138.77000000000001</v>
      </c>
      <c r="I59" s="28">
        <f>H59*$J$8</f>
        <v>173.46250000000001</v>
      </c>
      <c r="J59" s="28">
        <f>G59*I59</f>
        <v>18713.1345</v>
      </c>
      <c r="K59" s="52"/>
    </row>
    <row r="60" spans="1:11" outlineLevel="1">
      <c r="A60" s="23"/>
      <c r="B60" s="27" t="s">
        <v>369</v>
      </c>
      <c r="C60" s="27" t="s">
        <v>370</v>
      </c>
      <c r="D60" s="27" t="s">
        <v>230</v>
      </c>
      <c r="E60" s="30" t="s">
        <v>371</v>
      </c>
      <c r="F60" s="29" t="s">
        <v>231</v>
      </c>
      <c r="G60" s="74">
        <v>4.4800000000000004</v>
      </c>
      <c r="H60" s="25">
        <v>223.32</v>
      </c>
      <c r="I60" s="28">
        <f>H60*$J$8</f>
        <v>279.14999999999998</v>
      </c>
      <c r="J60" s="28">
        <f>G60*I60</f>
        <v>1250.5920000000001</v>
      </c>
      <c r="K60" s="52"/>
    </row>
    <row r="61" spans="1:11" s="38" customFormat="1" outlineLevel="1">
      <c r="A61" s="23"/>
      <c r="B61" s="104" t="s">
        <v>431</v>
      </c>
      <c r="C61" s="104"/>
      <c r="D61" s="29"/>
      <c r="E61" s="33" t="s">
        <v>432</v>
      </c>
      <c r="F61" s="29"/>
      <c r="G61" s="105"/>
      <c r="H61" s="28"/>
      <c r="I61" s="28"/>
      <c r="J61" s="28"/>
    </row>
    <row r="62" spans="1:11" s="38" customFormat="1" outlineLevel="1">
      <c r="A62" s="23"/>
      <c r="B62" s="29" t="s">
        <v>433</v>
      </c>
      <c r="C62" s="27">
        <v>72120</v>
      </c>
      <c r="D62" s="29" t="s">
        <v>230</v>
      </c>
      <c r="E62" s="30" t="s">
        <v>450</v>
      </c>
      <c r="F62" s="29" t="s">
        <v>231</v>
      </c>
      <c r="G62" s="105">
        <v>132.88999999999999</v>
      </c>
      <c r="H62" s="25">
        <v>188.13</v>
      </c>
      <c r="I62" s="125">
        <f>H62*$J$8</f>
        <v>235.16249999999999</v>
      </c>
      <c r="J62" s="125">
        <f>G62*I62</f>
        <v>31250.744624999996</v>
      </c>
    </row>
    <row r="63" spans="1:11" ht="12.75" customHeight="1" outlineLevel="1">
      <c r="A63" s="23"/>
      <c r="B63" s="32" t="s">
        <v>268</v>
      </c>
      <c r="C63" s="32"/>
      <c r="D63" s="32"/>
      <c r="E63" s="33"/>
      <c r="F63" s="33"/>
      <c r="G63" s="34"/>
      <c r="H63" s="34"/>
      <c r="I63" s="33"/>
      <c r="J63" s="35">
        <f>SUM(J26:J62)</f>
        <v>135706.29412500001</v>
      </c>
      <c r="K63" s="52"/>
    </row>
    <row r="64" spans="1:11">
      <c r="A64" s="23"/>
      <c r="B64" s="24"/>
      <c r="C64" s="24"/>
      <c r="D64" s="24"/>
      <c r="E64" s="31"/>
      <c r="F64" s="23"/>
      <c r="G64" s="73"/>
      <c r="H64" s="25"/>
      <c r="I64" s="22"/>
      <c r="J64" s="22"/>
      <c r="K64" s="52"/>
    </row>
    <row r="65" spans="1:11">
      <c r="A65" s="23"/>
      <c r="B65" s="42">
        <v>7</v>
      </c>
      <c r="C65" s="42"/>
      <c r="D65" s="42"/>
      <c r="E65" s="43" t="s">
        <v>269</v>
      </c>
      <c r="F65" s="43"/>
      <c r="G65" s="44"/>
      <c r="H65" s="44"/>
      <c r="I65" s="43"/>
      <c r="J65" s="45">
        <f>J69</f>
        <v>17365.215</v>
      </c>
      <c r="K65" s="52"/>
    </row>
    <row r="66" spans="1:11" outlineLevel="1">
      <c r="A66" s="23"/>
      <c r="B66" s="27" t="s">
        <v>500</v>
      </c>
      <c r="C66" s="27" t="s">
        <v>270</v>
      </c>
      <c r="D66" s="27" t="s">
        <v>230</v>
      </c>
      <c r="E66" s="30" t="s">
        <v>271</v>
      </c>
      <c r="F66" s="29" t="s">
        <v>231</v>
      </c>
      <c r="G66" s="74">
        <v>50</v>
      </c>
      <c r="H66" s="25">
        <v>68.47</v>
      </c>
      <c r="I66" s="28">
        <f>H66*$J$8</f>
        <v>85.587500000000006</v>
      </c>
      <c r="J66" s="28">
        <f>G66*I66</f>
        <v>4279.375</v>
      </c>
      <c r="K66" s="52"/>
    </row>
    <row r="67" spans="1:11" outlineLevel="1">
      <c r="A67" s="23"/>
      <c r="B67" s="27" t="s">
        <v>243</v>
      </c>
      <c r="C67" s="27" t="s">
        <v>8</v>
      </c>
      <c r="D67" s="27" t="s">
        <v>9</v>
      </c>
      <c r="E67" s="30" t="s">
        <v>476</v>
      </c>
      <c r="F67" s="29" t="s">
        <v>231</v>
      </c>
      <c r="G67" s="74">
        <v>16</v>
      </c>
      <c r="H67" s="25">
        <v>460</v>
      </c>
      <c r="I67" s="28">
        <f>H67*$J$8</f>
        <v>575</v>
      </c>
      <c r="J67" s="28">
        <f>G67*I67</f>
        <v>9200</v>
      </c>
      <c r="K67" s="52"/>
    </row>
    <row r="68" spans="1:11" s="38" customFormat="1" outlineLevel="1">
      <c r="A68" s="23"/>
      <c r="B68" s="27" t="s">
        <v>244</v>
      </c>
      <c r="C68" s="29">
        <v>72107</v>
      </c>
      <c r="D68" s="29" t="s">
        <v>230</v>
      </c>
      <c r="E68" s="30" t="s">
        <v>452</v>
      </c>
      <c r="F68" s="29" t="s">
        <v>242</v>
      </c>
      <c r="G68" s="74">
        <v>151.19999999999999</v>
      </c>
      <c r="H68" s="25">
        <v>20.56</v>
      </c>
      <c r="I68" s="125">
        <f>H68*$J$8</f>
        <v>25.7</v>
      </c>
      <c r="J68" s="125">
        <f>G68*I68</f>
        <v>3885.8399999999997</v>
      </c>
    </row>
    <row r="69" spans="1:11" ht="12.75" customHeight="1" outlineLevel="1">
      <c r="A69" s="23"/>
      <c r="B69" s="32" t="s">
        <v>272</v>
      </c>
      <c r="C69" s="32"/>
      <c r="D69" s="32"/>
      <c r="E69" s="33"/>
      <c r="F69" s="33"/>
      <c r="G69" s="34"/>
      <c r="H69" s="34"/>
      <c r="I69" s="33"/>
      <c r="J69" s="35">
        <f>SUM(J66:J68)</f>
        <v>17365.215</v>
      </c>
      <c r="K69" s="52"/>
    </row>
    <row r="70" spans="1:11">
      <c r="A70" s="23"/>
      <c r="B70" s="24"/>
      <c r="C70" s="24"/>
      <c r="D70" s="24"/>
      <c r="E70" s="31"/>
      <c r="F70" s="23"/>
      <c r="G70" s="73"/>
      <c r="H70" s="25"/>
      <c r="I70" s="22"/>
      <c r="J70" s="22"/>
      <c r="K70" s="52"/>
    </row>
    <row r="71" spans="1:11">
      <c r="A71" s="23"/>
      <c r="B71" s="42">
        <v>8</v>
      </c>
      <c r="C71" s="42"/>
      <c r="D71" s="42"/>
      <c r="E71" s="43" t="s">
        <v>273</v>
      </c>
      <c r="F71" s="43"/>
      <c r="G71" s="44"/>
      <c r="H71" s="44"/>
      <c r="I71" s="43"/>
      <c r="J71" s="45">
        <f>J74</f>
        <v>6990.8187500000004</v>
      </c>
      <c r="K71" s="52"/>
    </row>
    <row r="72" spans="1:11" outlineLevel="1">
      <c r="A72" s="23"/>
      <c r="B72" s="27" t="s">
        <v>501</v>
      </c>
      <c r="C72" s="27" t="s">
        <v>373</v>
      </c>
      <c r="D72" s="27" t="s">
        <v>230</v>
      </c>
      <c r="E72" s="30" t="s">
        <v>275</v>
      </c>
      <c r="F72" s="29" t="s">
        <v>242</v>
      </c>
      <c r="G72" s="74">
        <v>115.5</v>
      </c>
      <c r="H72" s="25">
        <v>36.03</v>
      </c>
      <c r="I72" s="28">
        <f>H72*$J$8</f>
        <v>45.037500000000001</v>
      </c>
      <c r="J72" s="28">
        <f>G72*I72</f>
        <v>5201.8312500000002</v>
      </c>
      <c r="K72" s="52"/>
    </row>
    <row r="73" spans="1:11" s="38" customFormat="1" outlineLevel="1">
      <c r="A73" s="23"/>
      <c r="B73" s="29" t="s">
        <v>245</v>
      </c>
      <c r="C73" s="29" t="s">
        <v>274</v>
      </c>
      <c r="D73" s="29" t="s">
        <v>230</v>
      </c>
      <c r="E73" s="30" t="s">
        <v>451</v>
      </c>
      <c r="F73" s="29" t="s">
        <v>231</v>
      </c>
      <c r="G73" s="126">
        <v>171.4</v>
      </c>
      <c r="H73" s="25">
        <v>8.35</v>
      </c>
      <c r="I73" s="125">
        <f>H73*$J$8</f>
        <v>10.4375</v>
      </c>
      <c r="J73" s="125">
        <f>G73*I73</f>
        <v>1788.9875</v>
      </c>
      <c r="K73" s="124"/>
    </row>
    <row r="74" spans="1:11" ht="12.75" customHeight="1" outlineLevel="1">
      <c r="A74" s="23"/>
      <c r="B74" s="32" t="s">
        <v>276</v>
      </c>
      <c r="C74" s="32"/>
      <c r="D74" s="32"/>
      <c r="E74" s="33"/>
      <c r="F74" s="33"/>
      <c r="G74" s="34"/>
      <c r="H74" s="34"/>
      <c r="I74" s="33"/>
      <c r="J74" s="35">
        <f>SUM(J72:J73)</f>
        <v>6990.8187500000004</v>
      </c>
      <c r="K74" s="52"/>
    </row>
    <row r="75" spans="1:11">
      <c r="A75" s="23"/>
      <c r="B75" s="24"/>
      <c r="C75" s="24"/>
      <c r="D75" s="24"/>
      <c r="E75" s="31"/>
      <c r="F75" s="23"/>
      <c r="G75" s="73"/>
      <c r="H75" s="25"/>
      <c r="I75" s="22"/>
      <c r="J75" s="22"/>
      <c r="K75" s="52"/>
    </row>
    <row r="76" spans="1:11">
      <c r="A76" s="23"/>
      <c r="B76" s="42">
        <v>9</v>
      </c>
      <c r="C76" s="42"/>
      <c r="D76" s="42"/>
      <c r="E76" s="43" t="s">
        <v>277</v>
      </c>
      <c r="F76" s="43"/>
      <c r="G76" s="44"/>
      <c r="H76" s="44"/>
      <c r="I76" s="43"/>
      <c r="J76" s="45">
        <f>J79</f>
        <v>36589.5</v>
      </c>
      <c r="K76" s="52"/>
    </row>
    <row r="77" spans="1:11" ht="25.5" outlineLevel="1">
      <c r="A77" s="23"/>
      <c r="B77" s="27" t="s">
        <v>502</v>
      </c>
      <c r="C77" s="27">
        <v>87272</v>
      </c>
      <c r="D77" s="27" t="s">
        <v>230</v>
      </c>
      <c r="E77" s="30" t="s">
        <v>499</v>
      </c>
      <c r="F77" s="29" t="s">
        <v>231</v>
      </c>
      <c r="G77" s="74">
        <v>600</v>
      </c>
      <c r="H77" s="25">
        <v>40.049999999999997</v>
      </c>
      <c r="I77" s="28">
        <f>H77*$J$8</f>
        <v>50.0625</v>
      </c>
      <c r="J77" s="28">
        <f>G77*I77</f>
        <v>30037.5</v>
      </c>
      <c r="K77" s="52"/>
    </row>
    <row r="78" spans="1:11" ht="25.5" outlineLevel="1">
      <c r="A78" s="23"/>
      <c r="B78" s="27" t="s">
        <v>503</v>
      </c>
      <c r="C78" s="27">
        <v>87265</v>
      </c>
      <c r="D78" s="27" t="s">
        <v>230</v>
      </c>
      <c r="E78" s="30" t="s">
        <v>278</v>
      </c>
      <c r="F78" s="29" t="s">
        <v>231</v>
      </c>
      <c r="G78" s="74">
        <v>180</v>
      </c>
      <c r="H78" s="25">
        <v>29.12</v>
      </c>
      <c r="I78" s="28">
        <f>H78*$J$8</f>
        <v>36.4</v>
      </c>
      <c r="J78" s="28">
        <f>G78*I78</f>
        <v>6552</v>
      </c>
      <c r="K78" s="52"/>
    </row>
    <row r="79" spans="1:11" ht="12.75" customHeight="1" outlineLevel="1">
      <c r="A79" s="23"/>
      <c r="B79" s="32" t="s">
        <v>279</v>
      </c>
      <c r="C79" s="32"/>
      <c r="D79" s="32"/>
      <c r="E79" s="33"/>
      <c r="F79" s="33"/>
      <c r="G79" s="34"/>
      <c r="H79" s="34"/>
      <c r="I79" s="33"/>
      <c r="J79" s="35">
        <f>SUM(J77:J78)</f>
        <v>36589.5</v>
      </c>
      <c r="K79" s="52"/>
    </row>
    <row r="80" spans="1:11">
      <c r="A80" s="23"/>
      <c r="B80" s="24"/>
      <c r="C80" s="24"/>
      <c r="D80" s="24"/>
      <c r="E80" s="31"/>
      <c r="F80" s="23"/>
      <c r="G80" s="73"/>
      <c r="H80" s="25"/>
      <c r="I80" s="22"/>
      <c r="J80" s="22"/>
      <c r="K80" s="52"/>
    </row>
    <row r="81" spans="1:11">
      <c r="A81" s="23"/>
      <c r="B81" s="42">
        <v>10</v>
      </c>
      <c r="C81" s="42"/>
      <c r="D81" s="42"/>
      <c r="E81" s="43" t="s">
        <v>280</v>
      </c>
      <c r="F81" s="43"/>
      <c r="G81" s="44"/>
      <c r="H81" s="44"/>
      <c r="I81" s="43"/>
      <c r="J81" s="45">
        <f>J88</f>
        <v>143563.91125</v>
      </c>
      <c r="K81" s="52"/>
    </row>
    <row r="82" spans="1:11" outlineLevel="1">
      <c r="A82" s="23"/>
      <c r="B82" s="27" t="s">
        <v>281</v>
      </c>
      <c r="C82" s="27">
        <v>87646</v>
      </c>
      <c r="D82" s="27" t="s">
        <v>230</v>
      </c>
      <c r="E82" s="30" t="s">
        <v>498</v>
      </c>
      <c r="F82" s="29" t="s">
        <v>231</v>
      </c>
      <c r="G82" s="74">
        <v>1000</v>
      </c>
      <c r="H82" s="25">
        <v>22.9</v>
      </c>
      <c r="I82" s="28">
        <f t="shared" ref="I82:I86" si="4">H82*$J$8</f>
        <v>28.625</v>
      </c>
      <c r="J82" s="28">
        <f t="shared" ref="J82:J87" si="5">G82*I82</f>
        <v>28625</v>
      </c>
      <c r="K82" s="52"/>
    </row>
    <row r="83" spans="1:11" outlineLevel="1">
      <c r="A83" s="23"/>
      <c r="B83" s="27" t="s">
        <v>282</v>
      </c>
      <c r="C83" s="27">
        <v>84191</v>
      </c>
      <c r="D83" s="27" t="s">
        <v>230</v>
      </c>
      <c r="E83" s="30" t="s">
        <v>284</v>
      </c>
      <c r="F83" s="29" t="s">
        <v>231</v>
      </c>
      <c r="G83" s="74">
        <v>870</v>
      </c>
      <c r="H83" s="25">
        <v>81.39</v>
      </c>
      <c r="I83" s="28">
        <f t="shared" si="4"/>
        <v>101.7375</v>
      </c>
      <c r="J83" s="28">
        <f t="shared" si="5"/>
        <v>88511.625</v>
      </c>
      <c r="K83" s="52"/>
    </row>
    <row r="84" spans="1:11" ht="12.75" customHeight="1" outlineLevel="1">
      <c r="A84" s="23"/>
      <c r="B84" s="27" t="s">
        <v>283</v>
      </c>
      <c r="C84" s="27">
        <v>87251</v>
      </c>
      <c r="D84" s="27" t="s">
        <v>230</v>
      </c>
      <c r="E84" s="30" t="s">
        <v>286</v>
      </c>
      <c r="F84" s="29" t="s">
        <v>231</v>
      </c>
      <c r="G84" s="74">
        <v>390.72</v>
      </c>
      <c r="H84" s="25">
        <v>22.4</v>
      </c>
      <c r="I84" s="28">
        <f t="shared" si="4"/>
        <v>28</v>
      </c>
      <c r="J84" s="28">
        <f t="shared" si="5"/>
        <v>10940.16</v>
      </c>
      <c r="K84" s="52"/>
    </row>
    <row r="85" spans="1:11" outlineLevel="1">
      <c r="A85" s="23"/>
      <c r="B85" s="27" t="s">
        <v>285</v>
      </c>
      <c r="C85" s="27">
        <v>73692</v>
      </c>
      <c r="D85" s="27" t="s">
        <v>230</v>
      </c>
      <c r="E85" s="30" t="s">
        <v>288</v>
      </c>
      <c r="F85" s="29" t="s">
        <v>229</v>
      </c>
      <c r="G85" s="74">
        <f>11*11*0.4</f>
        <v>48.400000000000006</v>
      </c>
      <c r="H85" s="25">
        <v>109.9</v>
      </c>
      <c r="I85" s="28">
        <f t="shared" si="4"/>
        <v>137.375</v>
      </c>
      <c r="J85" s="28">
        <f t="shared" si="5"/>
        <v>6648.9500000000007</v>
      </c>
      <c r="K85" s="52"/>
    </row>
    <row r="86" spans="1:11" s="86" customFormat="1" ht="26.25" customHeight="1" outlineLevel="1">
      <c r="A86" s="23"/>
      <c r="B86" s="27" t="s">
        <v>287</v>
      </c>
      <c r="C86" s="107" t="s">
        <v>0</v>
      </c>
      <c r="D86" s="107" t="s">
        <v>246</v>
      </c>
      <c r="E86" s="108" t="s">
        <v>1</v>
      </c>
      <c r="F86" s="106" t="s">
        <v>231</v>
      </c>
      <c r="G86" s="121">
        <f>384*0.3+118*0.3</f>
        <v>150.6</v>
      </c>
      <c r="H86" s="109">
        <v>19</v>
      </c>
      <c r="I86" s="110">
        <f t="shared" si="4"/>
        <v>23.75</v>
      </c>
      <c r="J86" s="110">
        <f t="shared" si="5"/>
        <v>3576.75</v>
      </c>
      <c r="K86" s="84"/>
    </row>
    <row r="87" spans="1:11" ht="25.5" outlineLevel="1">
      <c r="A87" s="23"/>
      <c r="B87" s="27" t="s">
        <v>289</v>
      </c>
      <c r="C87" s="27" t="s">
        <v>375</v>
      </c>
      <c r="D87" s="27" t="s">
        <v>230</v>
      </c>
      <c r="E87" s="30" t="s">
        <v>374</v>
      </c>
      <c r="F87" s="29" t="s">
        <v>231</v>
      </c>
      <c r="G87" s="74">
        <v>86.43</v>
      </c>
      <c r="H87" s="25">
        <v>48.7</v>
      </c>
      <c r="I87" s="28">
        <f>H87*$J$8</f>
        <v>60.875</v>
      </c>
      <c r="J87" s="28">
        <f t="shared" si="5"/>
        <v>5261.4262500000004</v>
      </c>
      <c r="K87" s="52"/>
    </row>
    <row r="88" spans="1:11" ht="12.75" customHeight="1" outlineLevel="1">
      <c r="A88" s="23"/>
      <c r="B88" s="32" t="s">
        <v>2</v>
      </c>
      <c r="C88" s="32"/>
      <c r="D88" s="32"/>
      <c r="E88" s="33"/>
      <c r="F88" s="33"/>
      <c r="G88" s="34"/>
      <c r="H88" s="25"/>
      <c r="I88" s="28"/>
      <c r="J88" s="35">
        <f>SUM(J82:J87)</f>
        <v>143563.91125</v>
      </c>
      <c r="K88" s="52"/>
    </row>
    <row r="89" spans="1:11">
      <c r="A89" s="23"/>
      <c r="B89" s="24"/>
      <c r="C89" s="24"/>
      <c r="D89" s="24"/>
      <c r="E89" s="31"/>
      <c r="F89" s="23"/>
      <c r="G89" s="73"/>
      <c r="H89" s="25"/>
      <c r="I89" s="22"/>
      <c r="J89" s="22"/>
      <c r="K89" s="52"/>
    </row>
    <row r="90" spans="1:11">
      <c r="A90" s="23"/>
      <c r="B90" s="42">
        <v>11</v>
      </c>
      <c r="C90" s="42"/>
      <c r="D90" s="42"/>
      <c r="E90" s="43" t="s">
        <v>3</v>
      </c>
      <c r="F90" s="43"/>
      <c r="G90" s="44"/>
      <c r="H90" s="44"/>
      <c r="I90" s="43"/>
      <c r="J90" s="45">
        <f>J95</f>
        <v>22899.170999999998</v>
      </c>
      <c r="K90" s="52"/>
    </row>
    <row r="91" spans="1:11" outlineLevel="1">
      <c r="A91" s="23"/>
      <c r="B91" s="27" t="s">
        <v>4</v>
      </c>
      <c r="C91" s="27" t="s">
        <v>5</v>
      </c>
      <c r="D91" s="27" t="s">
        <v>230</v>
      </c>
      <c r="E91" s="30" t="s">
        <v>6</v>
      </c>
      <c r="F91" s="29" t="s">
        <v>242</v>
      </c>
      <c r="G91" s="74">
        <v>37.6</v>
      </c>
      <c r="H91" s="25">
        <v>55.93</v>
      </c>
      <c r="I91" s="28">
        <f>H91*$J$8</f>
        <v>69.912499999999994</v>
      </c>
      <c r="J91" s="28">
        <f>G91*I91</f>
        <v>2628.71</v>
      </c>
      <c r="K91" s="52"/>
    </row>
    <row r="92" spans="1:11" outlineLevel="1">
      <c r="A92" s="23"/>
      <c r="B92" s="27" t="s">
        <v>478</v>
      </c>
      <c r="C92" s="27" t="s">
        <v>107</v>
      </c>
      <c r="D92" s="27" t="s">
        <v>230</v>
      </c>
      <c r="E92" s="30" t="s">
        <v>105</v>
      </c>
      <c r="F92" s="29" t="s">
        <v>242</v>
      </c>
      <c r="G92" s="74">
        <v>120</v>
      </c>
      <c r="H92" s="25">
        <v>55.93</v>
      </c>
      <c r="I92" s="28">
        <f>H92*$J$8</f>
        <v>69.912499999999994</v>
      </c>
      <c r="J92" s="28">
        <f>G92*I92</f>
        <v>8389.5</v>
      </c>
      <c r="K92" s="52"/>
    </row>
    <row r="93" spans="1:11" outlineLevel="1">
      <c r="A93" s="23"/>
      <c r="B93" s="27" t="s">
        <v>106</v>
      </c>
      <c r="C93" s="27">
        <v>71623</v>
      </c>
      <c r="D93" s="27" t="s">
        <v>230</v>
      </c>
      <c r="E93" s="30" t="s">
        <v>376</v>
      </c>
      <c r="F93" s="29" t="s">
        <v>242</v>
      </c>
      <c r="G93" s="74">
        <v>196.58</v>
      </c>
      <c r="H93" s="25">
        <v>25.36</v>
      </c>
      <c r="I93" s="28">
        <f>H93*$J$8</f>
        <v>31.7</v>
      </c>
      <c r="J93" s="28">
        <f>G93*I93</f>
        <v>6231.5860000000002</v>
      </c>
      <c r="K93" s="52"/>
    </row>
    <row r="94" spans="1:11" s="86" customFormat="1" outlineLevel="1">
      <c r="A94" s="23"/>
      <c r="B94" s="107" t="s">
        <v>7</v>
      </c>
      <c r="C94" s="107" t="s">
        <v>8</v>
      </c>
      <c r="D94" s="107" t="s">
        <v>9</v>
      </c>
      <c r="E94" s="108" t="s">
        <v>10</v>
      </c>
      <c r="F94" s="106" t="s">
        <v>242</v>
      </c>
      <c r="G94" s="121">
        <v>301.3</v>
      </c>
      <c r="H94" s="109">
        <v>15</v>
      </c>
      <c r="I94" s="110">
        <f>H94*$J$8</f>
        <v>18.75</v>
      </c>
      <c r="J94" s="110">
        <f>G94*I94</f>
        <v>5649.375</v>
      </c>
      <c r="K94" s="84"/>
    </row>
    <row r="95" spans="1:11" ht="12.75" customHeight="1" outlineLevel="1">
      <c r="A95" s="23"/>
      <c r="B95" s="32" t="s">
        <v>11</v>
      </c>
      <c r="C95" s="32"/>
      <c r="D95" s="32"/>
      <c r="E95" s="33"/>
      <c r="F95" s="33"/>
      <c r="G95" s="34"/>
      <c r="H95" s="34"/>
      <c r="I95" s="33"/>
      <c r="J95" s="35">
        <f>SUM(J91:J94)</f>
        <v>22899.170999999998</v>
      </c>
      <c r="K95" s="52"/>
    </row>
    <row r="96" spans="1:11">
      <c r="A96" s="23"/>
      <c r="B96" s="24"/>
      <c r="C96" s="24"/>
      <c r="D96" s="24"/>
      <c r="E96" s="31"/>
      <c r="F96" s="23"/>
      <c r="G96" s="73"/>
      <c r="H96" s="25"/>
      <c r="I96" s="22"/>
      <c r="J96" s="22"/>
      <c r="K96" s="52"/>
    </row>
    <row r="97" spans="1:11">
      <c r="A97" s="23"/>
      <c r="B97" s="42">
        <v>12</v>
      </c>
      <c r="C97" s="42"/>
      <c r="D97" s="42"/>
      <c r="E97" s="43" t="s">
        <v>12</v>
      </c>
      <c r="F97" s="43"/>
      <c r="G97" s="44"/>
      <c r="H97" s="44"/>
      <c r="I97" s="43"/>
      <c r="J97" s="45">
        <f>J103</f>
        <v>45758.800999999992</v>
      </c>
      <c r="K97" s="52"/>
    </row>
    <row r="98" spans="1:11" outlineLevel="1">
      <c r="A98" s="23"/>
      <c r="B98" s="27" t="s">
        <v>13</v>
      </c>
      <c r="C98" s="27" t="s">
        <v>377</v>
      </c>
      <c r="D98" s="27" t="s">
        <v>230</v>
      </c>
      <c r="E98" s="30" t="s">
        <v>14</v>
      </c>
      <c r="F98" s="29" t="s">
        <v>231</v>
      </c>
      <c r="G98" s="74">
        <v>200</v>
      </c>
      <c r="H98" s="25">
        <v>16</v>
      </c>
      <c r="I98" s="28">
        <f>H98*$J$8</f>
        <v>20</v>
      </c>
      <c r="J98" s="28">
        <f>G98*I98</f>
        <v>4000</v>
      </c>
      <c r="K98" s="52"/>
    </row>
    <row r="99" spans="1:11" outlineLevel="1">
      <c r="A99" s="23"/>
      <c r="B99" s="27" t="s">
        <v>15</v>
      </c>
      <c r="C99" s="27" t="s">
        <v>16</v>
      </c>
      <c r="D99" s="27" t="s">
        <v>230</v>
      </c>
      <c r="E99" s="30" t="s">
        <v>299</v>
      </c>
      <c r="F99" s="29" t="s">
        <v>231</v>
      </c>
      <c r="G99" s="74">
        <v>1200</v>
      </c>
      <c r="H99" s="25">
        <v>11.27</v>
      </c>
      <c r="I99" s="28">
        <f>H99*$J$8</f>
        <v>14.087499999999999</v>
      </c>
      <c r="J99" s="28">
        <f>G99*I99</f>
        <v>16905</v>
      </c>
      <c r="K99" s="52"/>
    </row>
    <row r="100" spans="1:11" outlineLevel="1">
      <c r="A100" s="23"/>
      <c r="B100" s="27" t="s">
        <v>17</v>
      </c>
      <c r="C100" s="27" t="s">
        <v>378</v>
      </c>
      <c r="D100" s="27" t="s">
        <v>230</v>
      </c>
      <c r="E100" s="30" t="s">
        <v>298</v>
      </c>
      <c r="F100" s="29" t="s">
        <v>231</v>
      </c>
      <c r="G100" s="74">
        <v>943</v>
      </c>
      <c r="H100" s="25">
        <v>11.27</v>
      </c>
      <c r="I100" s="28">
        <f>H100*$J$8</f>
        <v>14.087499999999999</v>
      </c>
      <c r="J100" s="28">
        <f>G100*I100</f>
        <v>13284.512499999999</v>
      </c>
      <c r="K100" s="52"/>
    </row>
    <row r="101" spans="1:11" outlineLevel="1">
      <c r="A101" s="23"/>
      <c r="B101" s="27" t="s">
        <v>18</v>
      </c>
      <c r="C101" s="27" t="s">
        <v>19</v>
      </c>
      <c r="D101" s="27" t="s">
        <v>230</v>
      </c>
      <c r="E101" s="30" t="s">
        <v>20</v>
      </c>
      <c r="F101" s="29" t="s">
        <v>231</v>
      </c>
      <c r="G101" s="74">
        <v>152.47</v>
      </c>
      <c r="H101" s="25">
        <v>20.79</v>
      </c>
      <c r="I101" s="28">
        <f>H101*$J$8</f>
        <v>25.987499999999997</v>
      </c>
      <c r="J101" s="28">
        <f>G101*I101</f>
        <v>3962.3141249999994</v>
      </c>
      <c r="K101" s="52"/>
    </row>
    <row r="102" spans="1:11" outlineLevel="1">
      <c r="A102" s="23"/>
      <c r="B102" s="27" t="s">
        <v>21</v>
      </c>
      <c r="C102" s="27" t="s">
        <v>22</v>
      </c>
      <c r="D102" s="27" t="s">
        <v>230</v>
      </c>
      <c r="E102" s="30" t="s">
        <v>23</v>
      </c>
      <c r="F102" s="29" t="s">
        <v>231</v>
      </c>
      <c r="G102" s="121">
        <v>283.70999999999998</v>
      </c>
      <c r="H102" s="25">
        <v>21.45</v>
      </c>
      <c r="I102" s="28">
        <f>H102*$J$8</f>
        <v>26.8125</v>
      </c>
      <c r="J102" s="28">
        <f>G102*I102</f>
        <v>7606.9743749999998</v>
      </c>
      <c r="K102" s="52"/>
    </row>
    <row r="103" spans="1:11" ht="12.75" customHeight="1" outlineLevel="1">
      <c r="A103" s="23"/>
      <c r="B103" s="32" t="s">
        <v>24</v>
      </c>
      <c r="C103" s="32"/>
      <c r="D103" s="32"/>
      <c r="E103" s="33"/>
      <c r="F103" s="33"/>
      <c r="G103" s="34"/>
      <c r="H103" s="34"/>
      <c r="I103" s="33"/>
      <c r="J103" s="35">
        <f>SUM(J98:J102)</f>
        <v>45758.800999999992</v>
      </c>
      <c r="K103" s="52"/>
    </row>
    <row r="104" spans="1:11">
      <c r="A104" s="23"/>
      <c r="B104" s="24"/>
      <c r="C104" s="24"/>
      <c r="D104" s="24"/>
      <c r="E104" s="31"/>
      <c r="F104" s="23"/>
      <c r="G104" s="73"/>
      <c r="H104" s="25"/>
      <c r="I104" s="22"/>
      <c r="J104" s="22"/>
      <c r="K104" s="52"/>
    </row>
    <row r="105" spans="1:11">
      <c r="A105" s="23"/>
      <c r="B105" s="42">
        <v>13</v>
      </c>
      <c r="C105" s="42"/>
      <c r="D105" s="42"/>
      <c r="E105" s="43" t="s">
        <v>25</v>
      </c>
      <c r="F105" s="43"/>
      <c r="G105" s="44"/>
      <c r="H105" s="44"/>
      <c r="I105" s="43"/>
      <c r="J105" s="45">
        <f>J183</f>
        <v>92117.074999999997</v>
      </c>
      <c r="K105" s="52"/>
    </row>
    <row r="106" spans="1:11" s="86" customFormat="1" outlineLevel="1">
      <c r="A106" s="23"/>
      <c r="B106" s="111" t="s">
        <v>108</v>
      </c>
      <c r="C106" s="111"/>
      <c r="D106" s="111"/>
      <c r="E106" s="91" t="s">
        <v>109</v>
      </c>
      <c r="F106" s="85"/>
      <c r="G106" s="109"/>
      <c r="H106" s="109"/>
      <c r="I106" s="85"/>
      <c r="J106" s="85"/>
      <c r="K106" s="84"/>
    </row>
    <row r="107" spans="1:11" s="86" customFormat="1" ht="63.75" outlineLevel="1">
      <c r="A107" s="23"/>
      <c r="B107" s="107" t="s">
        <v>26</v>
      </c>
      <c r="C107" s="106" t="s">
        <v>29</v>
      </c>
      <c r="D107" s="106" t="s">
        <v>230</v>
      </c>
      <c r="E107" s="108" t="s">
        <v>484</v>
      </c>
      <c r="F107" s="82" t="s">
        <v>228</v>
      </c>
      <c r="G107" s="87">
        <v>1</v>
      </c>
      <c r="H107" s="109">
        <v>420.95</v>
      </c>
      <c r="I107" s="110">
        <f t="shared" ref="I107:I115" si="6">H107*$J$8</f>
        <v>526.1875</v>
      </c>
      <c r="J107" s="110">
        <f t="shared" ref="J107:J115" si="7">G107*I107</f>
        <v>526.1875</v>
      </c>
      <c r="K107" s="84"/>
    </row>
    <row r="108" spans="1:11" s="86" customFormat="1" ht="63.75" outlineLevel="1">
      <c r="A108" s="23"/>
      <c r="B108" s="107" t="s">
        <v>27</v>
      </c>
      <c r="C108" s="107">
        <v>13393</v>
      </c>
      <c r="D108" s="106" t="s">
        <v>230</v>
      </c>
      <c r="E108" s="108" t="s">
        <v>485</v>
      </c>
      <c r="F108" s="82" t="s">
        <v>228</v>
      </c>
      <c r="G108" s="87">
        <v>1</v>
      </c>
      <c r="H108" s="109">
        <v>162.94999999999999</v>
      </c>
      <c r="I108" s="110">
        <f t="shared" si="6"/>
        <v>203.6875</v>
      </c>
      <c r="J108" s="110">
        <f t="shared" si="7"/>
        <v>203.6875</v>
      </c>
      <c r="K108" s="84"/>
    </row>
    <row r="109" spans="1:11" s="86" customFormat="1" ht="51" outlineLevel="1">
      <c r="A109" s="23"/>
      <c r="B109" s="27" t="s">
        <v>28</v>
      </c>
      <c r="C109" s="107">
        <v>13393</v>
      </c>
      <c r="D109" s="106" t="s">
        <v>230</v>
      </c>
      <c r="E109" s="30" t="s">
        <v>486</v>
      </c>
      <c r="F109" s="23" t="s">
        <v>228</v>
      </c>
      <c r="G109" s="75">
        <v>1</v>
      </c>
      <c r="H109" s="109">
        <v>162.94999999999999</v>
      </c>
      <c r="I109" s="110">
        <f t="shared" si="6"/>
        <v>203.6875</v>
      </c>
      <c r="J109" s="110">
        <f t="shared" si="7"/>
        <v>203.6875</v>
      </c>
      <c r="K109" s="84"/>
    </row>
    <row r="110" spans="1:11" s="86" customFormat="1" ht="51" outlineLevel="1">
      <c r="A110" s="23"/>
      <c r="B110" s="27" t="s">
        <v>30</v>
      </c>
      <c r="C110" s="27">
        <v>13391</v>
      </c>
      <c r="D110" s="106" t="s">
        <v>230</v>
      </c>
      <c r="E110" s="30" t="s">
        <v>487</v>
      </c>
      <c r="F110" s="23" t="s">
        <v>228</v>
      </c>
      <c r="G110" s="75">
        <v>1</v>
      </c>
      <c r="H110" s="25">
        <v>148.37</v>
      </c>
      <c r="I110" s="110">
        <f t="shared" si="6"/>
        <v>185.46250000000001</v>
      </c>
      <c r="J110" s="110">
        <f t="shared" si="7"/>
        <v>185.46250000000001</v>
      </c>
      <c r="K110" s="84"/>
    </row>
    <row r="111" spans="1:11" s="86" customFormat="1" ht="63.75" outlineLevel="1">
      <c r="A111" s="23"/>
      <c r="B111" s="27" t="s">
        <v>31</v>
      </c>
      <c r="C111" s="27">
        <v>13391</v>
      </c>
      <c r="D111" s="106" t="s">
        <v>230</v>
      </c>
      <c r="E111" s="30" t="s">
        <v>488</v>
      </c>
      <c r="F111" s="23" t="s">
        <v>228</v>
      </c>
      <c r="G111" s="75">
        <v>1</v>
      </c>
      <c r="H111" s="25">
        <v>148.37</v>
      </c>
      <c r="I111" s="110">
        <f t="shared" si="6"/>
        <v>185.46250000000001</v>
      </c>
      <c r="J111" s="110">
        <f t="shared" si="7"/>
        <v>185.46250000000001</v>
      </c>
      <c r="K111" s="84"/>
    </row>
    <row r="112" spans="1:11" s="86" customFormat="1" ht="63.75" outlineLevel="1">
      <c r="A112" s="23"/>
      <c r="B112" s="27" t="s">
        <v>32</v>
      </c>
      <c r="C112" s="27">
        <v>13395</v>
      </c>
      <c r="D112" s="106" t="s">
        <v>230</v>
      </c>
      <c r="E112" s="30" t="s">
        <v>489</v>
      </c>
      <c r="F112" s="23" t="s">
        <v>228</v>
      </c>
      <c r="G112" s="75">
        <v>1</v>
      </c>
      <c r="H112" s="25">
        <v>219.87</v>
      </c>
      <c r="I112" s="110">
        <f t="shared" si="6"/>
        <v>274.83749999999998</v>
      </c>
      <c r="J112" s="110">
        <f t="shared" si="7"/>
        <v>274.83749999999998</v>
      </c>
      <c r="K112" s="84"/>
    </row>
    <row r="113" spans="1:11" s="86" customFormat="1" ht="63.75" outlineLevel="1">
      <c r="A113" s="23"/>
      <c r="B113" s="27" t="s">
        <v>470</v>
      </c>
      <c r="C113" s="107">
        <v>13393</v>
      </c>
      <c r="D113" s="106" t="s">
        <v>230</v>
      </c>
      <c r="E113" s="30" t="s">
        <v>490</v>
      </c>
      <c r="F113" s="23" t="s">
        <v>228</v>
      </c>
      <c r="G113" s="75">
        <v>1</v>
      </c>
      <c r="H113" s="109">
        <v>162.94999999999999</v>
      </c>
      <c r="I113" s="110">
        <f t="shared" si="6"/>
        <v>203.6875</v>
      </c>
      <c r="J113" s="110">
        <f t="shared" si="7"/>
        <v>203.6875</v>
      </c>
      <c r="K113" s="84"/>
    </row>
    <row r="114" spans="1:11" s="86" customFormat="1" ht="63.75" outlineLevel="1">
      <c r="A114" s="23"/>
      <c r="B114" s="27" t="s">
        <v>471</v>
      </c>
      <c r="C114" s="27">
        <v>13395</v>
      </c>
      <c r="D114" s="106" t="s">
        <v>230</v>
      </c>
      <c r="E114" s="30" t="s">
        <v>491</v>
      </c>
      <c r="F114" s="23" t="s">
        <v>228</v>
      </c>
      <c r="G114" s="75">
        <v>1</v>
      </c>
      <c r="H114" s="25">
        <v>219.87</v>
      </c>
      <c r="I114" s="110">
        <f t="shared" si="6"/>
        <v>274.83749999999998</v>
      </c>
      <c r="J114" s="110">
        <f t="shared" si="7"/>
        <v>274.83749999999998</v>
      </c>
      <c r="K114" s="84"/>
    </row>
    <row r="115" spans="1:11" s="86" customFormat="1" ht="51" outlineLevel="1">
      <c r="A115" s="23"/>
      <c r="B115" s="107" t="s">
        <v>472</v>
      </c>
      <c r="C115" s="107">
        <v>20272</v>
      </c>
      <c r="D115" s="106" t="s">
        <v>230</v>
      </c>
      <c r="E115" s="108" t="s">
        <v>492</v>
      </c>
      <c r="F115" s="82" t="s">
        <v>228</v>
      </c>
      <c r="G115" s="87">
        <v>1</v>
      </c>
      <c r="H115" s="109">
        <v>226.78</v>
      </c>
      <c r="I115" s="110">
        <f t="shared" si="6"/>
        <v>283.47500000000002</v>
      </c>
      <c r="J115" s="110">
        <f t="shared" si="7"/>
        <v>283.47500000000002</v>
      </c>
      <c r="K115" s="84"/>
    </row>
    <row r="116" spans="1:11" s="86" customFormat="1" outlineLevel="1">
      <c r="A116" s="23"/>
      <c r="B116" s="111" t="s">
        <v>37</v>
      </c>
      <c r="C116" s="111"/>
      <c r="D116" s="111"/>
      <c r="E116" s="91" t="s">
        <v>110</v>
      </c>
      <c r="F116" s="85"/>
      <c r="G116" s="109"/>
      <c r="H116" s="109"/>
      <c r="I116" s="110"/>
      <c r="J116" s="110"/>
      <c r="K116" s="84"/>
    </row>
    <row r="117" spans="1:11" s="86" customFormat="1" outlineLevel="1">
      <c r="A117" s="23"/>
      <c r="B117" s="107" t="s">
        <v>39</v>
      </c>
      <c r="C117" s="107">
        <v>72935</v>
      </c>
      <c r="D117" s="107" t="s">
        <v>230</v>
      </c>
      <c r="E117" s="108" t="s">
        <v>111</v>
      </c>
      <c r="F117" s="106" t="s">
        <v>242</v>
      </c>
      <c r="G117" s="87">
        <v>50</v>
      </c>
      <c r="H117" s="109">
        <v>6.13</v>
      </c>
      <c r="I117" s="110">
        <f>H117*$J$8</f>
        <v>7.6624999999999996</v>
      </c>
      <c r="J117" s="110">
        <f>G117*I117</f>
        <v>383.125</v>
      </c>
      <c r="K117" s="84"/>
    </row>
    <row r="118" spans="1:11" s="86" customFormat="1" outlineLevel="1">
      <c r="A118" s="23"/>
      <c r="B118" s="107" t="s">
        <v>47</v>
      </c>
      <c r="C118" s="107">
        <v>72936</v>
      </c>
      <c r="D118" s="107" t="s">
        <v>230</v>
      </c>
      <c r="E118" s="108" t="s">
        <v>328</v>
      </c>
      <c r="F118" s="106" t="s">
        <v>242</v>
      </c>
      <c r="G118" s="87">
        <v>50</v>
      </c>
      <c r="H118" s="109">
        <v>8.3699999999999992</v>
      </c>
      <c r="I118" s="110">
        <f>H118*$J$8</f>
        <v>10.462499999999999</v>
      </c>
      <c r="J118" s="110">
        <f>G118*I118</f>
        <v>523.12499999999989</v>
      </c>
      <c r="K118" s="84"/>
    </row>
    <row r="119" spans="1:11" s="86" customFormat="1" outlineLevel="1">
      <c r="A119" s="23"/>
      <c r="B119" s="107" t="s">
        <v>48</v>
      </c>
      <c r="C119" s="107">
        <v>72311</v>
      </c>
      <c r="D119" s="107" t="s">
        <v>230</v>
      </c>
      <c r="E119" s="108" t="s">
        <v>329</v>
      </c>
      <c r="F119" s="106" t="s">
        <v>242</v>
      </c>
      <c r="G119" s="87">
        <v>6</v>
      </c>
      <c r="H119" s="109">
        <v>45.93</v>
      </c>
      <c r="I119" s="110">
        <f>H119*$J$8</f>
        <v>57.412500000000001</v>
      </c>
      <c r="J119" s="110">
        <f>G119*I119</f>
        <v>344.47500000000002</v>
      </c>
      <c r="K119" s="84"/>
    </row>
    <row r="120" spans="1:11" s="86" customFormat="1" outlineLevel="1">
      <c r="A120" s="23"/>
      <c r="B120" s="107" t="s">
        <v>54</v>
      </c>
      <c r="C120" s="107">
        <v>83446</v>
      </c>
      <c r="D120" s="107" t="s">
        <v>230</v>
      </c>
      <c r="E120" s="108" t="s">
        <v>330</v>
      </c>
      <c r="F120" s="106" t="s">
        <v>228</v>
      </c>
      <c r="G120" s="87">
        <v>2</v>
      </c>
      <c r="H120" s="109">
        <v>144.52000000000001</v>
      </c>
      <c r="I120" s="110">
        <f>H120*$J$8</f>
        <v>180.65</v>
      </c>
      <c r="J120" s="110">
        <f>G120*I120</f>
        <v>361.3</v>
      </c>
      <c r="K120" s="84"/>
    </row>
    <row r="121" spans="1:11" s="86" customFormat="1" outlineLevel="1">
      <c r="A121" s="23"/>
      <c r="B121" s="107"/>
      <c r="C121" s="107"/>
      <c r="D121" s="107"/>
      <c r="E121" s="108"/>
      <c r="F121" s="106"/>
      <c r="G121" s="87"/>
      <c r="H121" s="109"/>
      <c r="I121" s="28"/>
      <c r="J121" s="28"/>
      <c r="K121" s="84"/>
    </row>
    <row r="122" spans="1:11" outlineLevel="1">
      <c r="A122" s="23"/>
      <c r="B122" s="32" t="s">
        <v>112</v>
      </c>
      <c r="C122" s="32"/>
      <c r="D122" s="32"/>
      <c r="E122" s="33" t="s">
        <v>113</v>
      </c>
      <c r="F122" s="46"/>
      <c r="G122" s="47"/>
      <c r="H122" s="47"/>
      <c r="I122" s="28"/>
      <c r="J122" s="28"/>
      <c r="K122" s="52"/>
    </row>
    <row r="123" spans="1:11" ht="38.25" outlineLevel="1">
      <c r="A123" s="23"/>
      <c r="B123" s="32"/>
      <c r="C123" s="32"/>
      <c r="D123" s="32"/>
      <c r="E123" s="30" t="s">
        <v>33</v>
      </c>
      <c r="F123" s="23"/>
      <c r="G123" s="75"/>
      <c r="H123" s="25"/>
      <c r="I123" s="28"/>
      <c r="J123" s="28"/>
      <c r="K123" s="52"/>
    </row>
    <row r="124" spans="1:11" s="86" customFormat="1" outlineLevel="1">
      <c r="A124" s="23"/>
      <c r="B124" s="107" t="s">
        <v>114</v>
      </c>
      <c r="C124" s="107" t="s">
        <v>34</v>
      </c>
      <c r="D124" s="107" t="s">
        <v>230</v>
      </c>
      <c r="E124" s="108" t="s">
        <v>115</v>
      </c>
      <c r="F124" s="106" t="s">
        <v>242</v>
      </c>
      <c r="G124" s="87">
        <v>4800</v>
      </c>
      <c r="H124" s="109">
        <v>3</v>
      </c>
      <c r="I124" s="110">
        <f>H124*$J$8</f>
        <v>3.75</v>
      </c>
      <c r="J124" s="110">
        <f>G124*I124</f>
        <v>18000</v>
      </c>
      <c r="K124" s="84"/>
    </row>
    <row r="125" spans="1:11" s="86" customFormat="1" outlineLevel="1">
      <c r="A125" s="23"/>
      <c r="B125" s="107" t="s">
        <v>116</v>
      </c>
      <c r="C125" s="107" t="s">
        <v>35</v>
      </c>
      <c r="D125" s="107" t="s">
        <v>230</v>
      </c>
      <c r="E125" s="108" t="s">
        <v>117</v>
      </c>
      <c r="F125" s="106" t="s">
        <v>242</v>
      </c>
      <c r="G125" s="87">
        <v>600</v>
      </c>
      <c r="H125" s="109">
        <v>4.3499999999999996</v>
      </c>
      <c r="I125" s="110">
        <f>H125*$J$8</f>
        <v>5.4375</v>
      </c>
      <c r="J125" s="110">
        <f>G125*I125</f>
        <v>3262.5</v>
      </c>
      <c r="K125" s="84"/>
    </row>
    <row r="126" spans="1:11" s="86" customFormat="1" outlineLevel="1">
      <c r="A126" s="23"/>
      <c r="B126" s="107" t="s">
        <v>118</v>
      </c>
      <c r="C126" s="107" t="s">
        <v>36</v>
      </c>
      <c r="D126" s="107" t="s">
        <v>230</v>
      </c>
      <c r="E126" s="108" t="s">
        <v>119</v>
      </c>
      <c r="F126" s="106" t="s">
        <v>242</v>
      </c>
      <c r="G126" s="87">
        <v>16</v>
      </c>
      <c r="H126" s="109">
        <v>5.85</v>
      </c>
      <c r="I126" s="110">
        <f>H126*$J$8</f>
        <v>7.3125</v>
      </c>
      <c r="J126" s="110">
        <f>G126*I126</f>
        <v>117</v>
      </c>
      <c r="K126" s="84"/>
    </row>
    <row r="127" spans="1:11" s="86" customFormat="1" outlineLevel="1">
      <c r="A127" s="23"/>
      <c r="B127" s="107" t="s">
        <v>120</v>
      </c>
      <c r="C127" s="107" t="s">
        <v>121</v>
      </c>
      <c r="D127" s="107" t="s">
        <v>230</v>
      </c>
      <c r="E127" s="108" t="s">
        <v>122</v>
      </c>
      <c r="F127" s="106" t="s">
        <v>242</v>
      </c>
      <c r="G127" s="87">
        <v>680</v>
      </c>
      <c r="H127" s="109">
        <v>8.91</v>
      </c>
      <c r="I127" s="110">
        <f>H127*$J$8</f>
        <v>11.137499999999999</v>
      </c>
      <c r="J127" s="110">
        <f>G127*I127</f>
        <v>7573.4999999999991</v>
      </c>
      <c r="K127" s="84"/>
    </row>
    <row r="128" spans="1:11" s="86" customFormat="1" outlineLevel="1">
      <c r="A128" s="23"/>
      <c r="B128" s="107" t="s">
        <v>123</v>
      </c>
      <c r="C128" s="107" t="s">
        <v>124</v>
      </c>
      <c r="D128" s="107" t="s">
        <v>230</v>
      </c>
      <c r="E128" s="108" t="s">
        <v>125</v>
      </c>
      <c r="F128" s="106" t="s">
        <v>242</v>
      </c>
      <c r="G128" s="87">
        <v>120</v>
      </c>
      <c r="H128" s="109">
        <v>20.07</v>
      </c>
      <c r="I128" s="110">
        <f>H128*$J$8</f>
        <v>25.087499999999999</v>
      </c>
      <c r="J128" s="110">
        <f>G128*I128</f>
        <v>3010.5</v>
      </c>
      <c r="K128" s="84"/>
    </row>
    <row r="129" spans="1:11" outlineLevel="1">
      <c r="A129" s="23"/>
      <c r="B129" s="32" t="s">
        <v>126</v>
      </c>
      <c r="C129" s="32"/>
      <c r="D129" s="32"/>
      <c r="E129" s="33" t="s">
        <v>127</v>
      </c>
      <c r="F129" s="46"/>
      <c r="G129" s="47"/>
      <c r="H129" s="47"/>
      <c r="I129" s="28"/>
      <c r="J129" s="28"/>
      <c r="K129" s="52"/>
    </row>
    <row r="130" spans="1:11" s="86" customFormat="1" outlineLevel="1">
      <c r="A130" s="23"/>
      <c r="B130" s="107" t="s">
        <v>128</v>
      </c>
      <c r="C130" s="107">
        <v>72339</v>
      </c>
      <c r="D130" s="107" t="s">
        <v>230</v>
      </c>
      <c r="E130" s="108" t="s">
        <v>129</v>
      </c>
      <c r="F130" s="106" t="s">
        <v>228</v>
      </c>
      <c r="G130" s="127">
        <v>150</v>
      </c>
      <c r="H130" s="109">
        <v>30.73</v>
      </c>
      <c r="I130" s="110">
        <f>H130*$J$8</f>
        <v>38.412500000000001</v>
      </c>
      <c r="J130" s="110">
        <f>G130*I130</f>
        <v>5761.875</v>
      </c>
      <c r="K130" s="84"/>
    </row>
    <row r="131" spans="1:11" s="86" customFormat="1" outlineLevel="1">
      <c r="A131" s="23"/>
      <c r="B131" s="107" t="s">
        <v>130</v>
      </c>
      <c r="C131" s="107">
        <v>72339</v>
      </c>
      <c r="D131" s="107" t="s">
        <v>230</v>
      </c>
      <c r="E131" s="108" t="s">
        <v>131</v>
      </c>
      <c r="F131" s="106" t="s">
        <v>228</v>
      </c>
      <c r="G131" s="127">
        <v>17</v>
      </c>
      <c r="H131" s="109">
        <v>30.73</v>
      </c>
      <c r="I131" s="110">
        <f t="shared" ref="I131:I143" si="8">H131*$J$8</f>
        <v>38.412500000000001</v>
      </c>
      <c r="J131" s="110">
        <f t="shared" ref="J131:J143" si="9">G131*I131</f>
        <v>653.01250000000005</v>
      </c>
      <c r="K131" s="84"/>
    </row>
    <row r="132" spans="1:11" s="86" customFormat="1" outlineLevel="1">
      <c r="A132" s="23"/>
      <c r="B132" s="27" t="s">
        <v>132</v>
      </c>
      <c r="C132" s="27">
        <v>72331</v>
      </c>
      <c r="D132" s="27" t="s">
        <v>230</v>
      </c>
      <c r="E132" s="30" t="s">
        <v>133</v>
      </c>
      <c r="F132" s="29" t="s">
        <v>228</v>
      </c>
      <c r="G132" s="128">
        <v>68</v>
      </c>
      <c r="H132" s="25">
        <v>10.08</v>
      </c>
      <c r="I132" s="28">
        <f t="shared" si="8"/>
        <v>12.6</v>
      </c>
      <c r="J132" s="110">
        <f t="shared" si="9"/>
        <v>856.8</v>
      </c>
      <c r="K132" s="84"/>
    </row>
    <row r="133" spans="1:11" s="86" customFormat="1" outlineLevel="1">
      <c r="A133" s="23"/>
      <c r="B133" s="27" t="s">
        <v>134</v>
      </c>
      <c r="C133" s="27">
        <v>72332</v>
      </c>
      <c r="D133" s="27" t="s">
        <v>230</v>
      </c>
      <c r="E133" s="30" t="s">
        <v>135</v>
      </c>
      <c r="F133" s="29" t="s">
        <v>228</v>
      </c>
      <c r="G133" s="128">
        <v>3</v>
      </c>
      <c r="H133" s="25">
        <v>18.61</v>
      </c>
      <c r="I133" s="28">
        <f t="shared" si="8"/>
        <v>23.262499999999999</v>
      </c>
      <c r="J133" s="110">
        <f t="shared" si="9"/>
        <v>69.787499999999994</v>
      </c>
      <c r="K133" s="84"/>
    </row>
    <row r="134" spans="1:11" s="86" customFormat="1" outlineLevel="1">
      <c r="A134" s="23"/>
      <c r="B134" s="27" t="s">
        <v>136</v>
      </c>
      <c r="C134" s="27">
        <v>72333</v>
      </c>
      <c r="D134" s="27" t="s">
        <v>230</v>
      </c>
      <c r="E134" s="30" t="s">
        <v>331</v>
      </c>
      <c r="F134" s="29" t="s">
        <v>228</v>
      </c>
      <c r="G134" s="128">
        <v>2</v>
      </c>
      <c r="H134" s="25">
        <v>29.38</v>
      </c>
      <c r="I134" s="28">
        <f t="shared" si="8"/>
        <v>36.725000000000001</v>
      </c>
      <c r="J134" s="110">
        <f t="shared" si="9"/>
        <v>73.45</v>
      </c>
      <c r="K134" s="84"/>
    </row>
    <row r="135" spans="1:11" s="86" customFormat="1" outlineLevel="1">
      <c r="A135" s="23"/>
      <c r="B135" s="27" t="s">
        <v>137</v>
      </c>
      <c r="C135" s="27">
        <v>72333</v>
      </c>
      <c r="D135" s="27" t="s">
        <v>230</v>
      </c>
      <c r="E135" s="30" t="s">
        <v>413</v>
      </c>
      <c r="F135" s="29" t="s">
        <v>228</v>
      </c>
      <c r="G135" s="75">
        <v>28</v>
      </c>
      <c r="H135" s="25">
        <v>29.38</v>
      </c>
      <c r="I135" s="28">
        <f t="shared" si="8"/>
        <v>36.725000000000001</v>
      </c>
      <c r="J135" s="110">
        <f t="shared" si="9"/>
        <v>1028.3</v>
      </c>
      <c r="K135" s="84"/>
    </row>
    <row r="136" spans="1:11" s="86" customFormat="1" outlineLevel="1">
      <c r="A136" s="23"/>
      <c r="B136" s="27" t="s">
        <v>140</v>
      </c>
      <c r="C136" s="27" t="s">
        <v>138</v>
      </c>
      <c r="D136" s="27" t="s">
        <v>230</v>
      </c>
      <c r="E136" s="30" t="s">
        <v>139</v>
      </c>
      <c r="F136" s="29" t="s">
        <v>228</v>
      </c>
      <c r="G136" s="128">
        <v>80</v>
      </c>
      <c r="H136" s="25">
        <v>94.41</v>
      </c>
      <c r="I136" s="28">
        <f t="shared" si="8"/>
        <v>118.01249999999999</v>
      </c>
      <c r="J136" s="110">
        <f t="shared" si="9"/>
        <v>9441</v>
      </c>
      <c r="K136" s="84"/>
    </row>
    <row r="137" spans="1:11" s="86" customFormat="1" outlineLevel="1">
      <c r="A137" s="23"/>
      <c r="B137" s="27" t="s">
        <v>143</v>
      </c>
      <c r="C137" s="27" t="s">
        <v>141</v>
      </c>
      <c r="D137" s="27" t="s">
        <v>230</v>
      </c>
      <c r="E137" s="30" t="s">
        <v>142</v>
      </c>
      <c r="F137" s="29" t="s">
        <v>228</v>
      </c>
      <c r="G137" s="128">
        <v>16</v>
      </c>
      <c r="H137" s="25">
        <v>86.57</v>
      </c>
      <c r="I137" s="28">
        <f t="shared" si="8"/>
        <v>108.21249999999999</v>
      </c>
      <c r="J137" s="110">
        <f t="shared" si="9"/>
        <v>1731.3999999999999</v>
      </c>
      <c r="K137" s="84"/>
    </row>
    <row r="138" spans="1:11" s="86" customFormat="1" outlineLevel="1">
      <c r="A138" s="23"/>
      <c r="B138" s="27" t="s">
        <v>145</v>
      </c>
      <c r="C138" s="27">
        <v>83479</v>
      </c>
      <c r="D138" s="27" t="s">
        <v>230</v>
      </c>
      <c r="E138" s="30" t="s">
        <v>144</v>
      </c>
      <c r="F138" s="29" t="s">
        <v>228</v>
      </c>
      <c r="G138" s="128">
        <v>5</v>
      </c>
      <c r="H138" s="25">
        <v>144.72</v>
      </c>
      <c r="I138" s="28">
        <f t="shared" si="8"/>
        <v>180.9</v>
      </c>
      <c r="J138" s="110">
        <f t="shared" si="9"/>
        <v>904.5</v>
      </c>
      <c r="K138" s="84"/>
    </row>
    <row r="139" spans="1:11" s="86" customFormat="1" outlineLevel="1">
      <c r="A139" s="23"/>
      <c r="B139" s="27" t="s">
        <v>147</v>
      </c>
      <c r="C139" s="27">
        <v>84225</v>
      </c>
      <c r="D139" s="27" t="s">
        <v>230</v>
      </c>
      <c r="E139" s="30" t="s">
        <v>146</v>
      </c>
      <c r="F139" s="29" t="s">
        <v>228</v>
      </c>
      <c r="G139" s="128">
        <v>6</v>
      </c>
      <c r="H139" s="25">
        <v>120.86</v>
      </c>
      <c r="I139" s="28">
        <f t="shared" si="8"/>
        <v>151.07499999999999</v>
      </c>
      <c r="J139" s="110">
        <f t="shared" si="9"/>
        <v>906.44999999999993</v>
      </c>
      <c r="K139" s="84"/>
    </row>
    <row r="140" spans="1:11" s="86" customFormat="1" outlineLevel="1">
      <c r="A140" s="23"/>
      <c r="B140" s="27" t="s">
        <v>150</v>
      </c>
      <c r="C140" s="27" t="s">
        <v>148</v>
      </c>
      <c r="D140" s="27" t="s">
        <v>230</v>
      </c>
      <c r="E140" s="30" t="s">
        <v>149</v>
      </c>
      <c r="F140" s="29" t="s">
        <v>228</v>
      </c>
      <c r="G140" s="128">
        <v>7</v>
      </c>
      <c r="H140" s="25">
        <v>49</v>
      </c>
      <c r="I140" s="28">
        <f t="shared" si="8"/>
        <v>61.25</v>
      </c>
      <c r="J140" s="110">
        <f t="shared" si="9"/>
        <v>428.75</v>
      </c>
      <c r="K140" s="84"/>
    </row>
    <row r="141" spans="1:11" s="86" customFormat="1" outlineLevel="1">
      <c r="A141" s="23"/>
      <c r="B141" s="27" t="s">
        <v>153</v>
      </c>
      <c r="C141" s="27" t="s">
        <v>151</v>
      </c>
      <c r="D141" s="27" t="s">
        <v>230</v>
      </c>
      <c r="E141" s="30" t="s">
        <v>152</v>
      </c>
      <c r="F141" s="29" t="s">
        <v>228</v>
      </c>
      <c r="G141" s="128">
        <v>26</v>
      </c>
      <c r="H141" s="25">
        <v>26.73</v>
      </c>
      <c r="I141" s="28">
        <f t="shared" si="8"/>
        <v>33.412500000000001</v>
      </c>
      <c r="J141" s="110">
        <f t="shared" si="9"/>
        <v>868.72500000000002</v>
      </c>
      <c r="K141" s="84"/>
    </row>
    <row r="142" spans="1:11" s="86" customFormat="1" outlineLevel="1">
      <c r="A142" s="23"/>
      <c r="B142" s="27" t="s">
        <v>154</v>
      </c>
      <c r="C142" s="27">
        <v>83387</v>
      </c>
      <c r="D142" s="27" t="s">
        <v>230</v>
      </c>
      <c r="E142" s="30" t="s">
        <v>155</v>
      </c>
      <c r="F142" s="29" t="s">
        <v>228</v>
      </c>
      <c r="G142" s="75">
        <f>SUM(G130:G135)</f>
        <v>268</v>
      </c>
      <c r="H142" s="25">
        <v>6.13</v>
      </c>
      <c r="I142" s="28">
        <f t="shared" si="8"/>
        <v>7.6624999999999996</v>
      </c>
      <c r="J142" s="110">
        <f t="shared" si="9"/>
        <v>2053.5499999999997</v>
      </c>
      <c r="K142" s="84"/>
    </row>
    <row r="143" spans="1:11" s="86" customFormat="1" outlineLevel="1">
      <c r="A143" s="23"/>
      <c r="B143" s="27" t="s">
        <v>156</v>
      </c>
      <c r="C143" s="27">
        <v>83386</v>
      </c>
      <c r="D143" s="27" t="s">
        <v>230</v>
      </c>
      <c r="E143" s="30" t="s">
        <v>157</v>
      </c>
      <c r="F143" s="29" t="s">
        <v>228</v>
      </c>
      <c r="G143" s="75">
        <v>165</v>
      </c>
      <c r="H143" s="25">
        <v>6.94</v>
      </c>
      <c r="I143" s="28">
        <f t="shared" si="8"/>
        <v>8.6750000000000007</v>
      </c>
      <c r="J143" s="110">
        <f t="shared" si="9"/>
        <v>1431.3750000000002</v>
      </c>
      <c r="K143" s="84"/>
    </row>
    <row r="144" spans="1:11" s="86" customFormat="1" outlineLevel="1">
      <c r="A144" s="23"/>
      <c r="B144" s="27"/>
      <c r="C144" s="27"/>
      <c r="D144" s="27"/>
      <c r="E144" s="30"/>
      <c r="F144" s="23"/>
      <c r="G144" s="75"/>
      <c r="H144" s="25"/>
      <c r="I144" s="28"/>
      <c r="J144" s="110"/>
      <c r="K144" s="84"/>
    </row>
    <row r="145" spans="1:11" s="86" customFormat="1" outlineLevel="1">
      <c r="A145" s="23"/>
      <c r="B145" s="18" t="s">
        <v>158</v>
      </c>
      <c r="C145" s="18"/>
      <c r="D145" s="18"/>
      <c r="E145" s="33" t="s">
        <v>38</v>
      </c>
      <c r="F145" s="46"/>
      <c r="G145" s="47"/>
      <c r="H145" s="47"/>
      <c r="I145" s="28"/>
      <c r="J145" s="110"/>
      <c r="K145" s="84"/>
    </row>
    <row r="146" spans="1:11" s="86" customFormat="1" outlineLevel="1">
      <c r="A146" s="23"/>
      <c r="B146" s="18" t="s">
        <v>159</v>
      </c>
      <c r="C146" s="18"/>
      <c r="D146" s="18"/>
      <c r="E146" s="33" t="s">
        <v>160</v>
      </c>
      <c r="F146" s="46"/>
      <c r="G146" s="47"/>
      <c r="H146" s="47"/>
      <c r="I146" s="28"/>
      <c r="J146" s="110"/>
      <c r="K146" s="84"/>
    </row>
    <row r="147" spans="1:11" s="86" customFormat="1" outlineLevel="1">
      <c r="A147" s="23"/>
      <c r="B147" s="24" t="s">
        <v>161</v>
      </c>
      <c r="C147" s="27" t="s">
        <v>8</v>
      </c>
      <c r="D147" s="27" t="s">
        <v>9</v>
      </c>
      <c r="E147" s="31" t="s">
        <v>40</v>
      </c>
      <c r="F147" s="23" t="s">
        <v>41</v>
      </c>
      <c r="G147" s="73">
        <v>2</v>
      </c>
      <c r="H147" s="25">
        <v>200</v>
      </c>
      <c r="I147" s="28">
        <f>H147*$J$8</f>
        <v>250</v>
      </c>
      <c r="J147" s="110">
        <f>G147*I147</f>
        <v>500</v>
      </c>
      <c r="K147" s="84"/>
    </row>
    <row r="148" spans="1:11" s="86" customFormat="1" outlineLevel="1">
      <c r="A148" s="23"/>
      <c r="B148" s="24" t="s">
        <v>162</v>
      </c>
      <c r="C148" s="27" t="s">
        <v>8</v>
      </c>
      <c r="D148" s="27" t="s">
        <v>9</v>
      </c>
      <c r="E148" s="31" t="s">
        <v>163</v>
      </c>
      <c r="F148" s="23" t="s">
        <v>41</v>
      </c>
      <c r="G148" s="73">
        <v>2</v>
      </c>
      <c r="H148" s="25">
        <v>1300</v>
      </c>
      <c r="I148" s="28">
        <f t="shared" ref="I148:I158" si="10">H148*$J$8</f>
        <v>1625</v>
      </c>
      <c r="J148" s="110">
        <f t="shared" ref="J148:J158" si="11">G148*I148</f>
        <v>3250</v>
      </c>
      <c r="K148" s="84"/>
    </row>
    <row r="149" spans="1:11" outlineLevel="1">
      <c r="A149" s="23"/>
      <c r="B149" s="24" t="s">
        <v>164</v>
      </c>
      <c r="C149" s="27" t="s">
        <v>8</v>
      </c>
      <c r="D149" s="27" t="s">
        <v>9</v>
      </c>
      <c r="E149" s="31" t="s">
        <v>165</v>
      </c>
      <c r="F149" s="23" t="s">
        <v>41</v>
      </c>
      <c r="G149" s="73">
        <v>1</v>
      </c>
      <c r="H149" s="25">
        <v>500</v>
      </c>
      <c r="I149" s="28">
        <f t="shared" si="10"/>
        <v>625</v>
      </c>
      <c r="J149" s="28">
        <f t="shared" si="11"/>
        <v>625</v>
      </c>
      <c r="K149" s="52"/>
    </row>
    <row r="150" spans="1:11" outlineLevel="1">
      <c r="A150" s="23"/>
      <c r="B150" s="24" t="s">
        <v>166</v>
      </c>
      <c r="C150" s="27" t="s">
        <v>8</v>
      </c>
      <c r="D150" s="27" t="s">
        <v>9</v>
      </c>
      <c r="E150" s="31" t="s">
        <v>42</v>
      </c>
      <c r="F150" s="23" t="s">
        <v>41</v>
      </c>
      <c r="G150" s="73">
        <v>4</v>
      </c>
      <c r="H150" s="25">
        <v>35</v>
      </c>
      <c r="I150" s="28">
        <f t="shared" si="10"/>
        <v>43.75</v>
      </c>
      <c r="J150" s="28">
        <f t="shared" si="11"/>
        <v>175</v>
      </c>
      <c r="K150" s="52"/>
    </row>
    <row r="151" spans="1:11" outlineLevel="1">
      <c r="A151" s="23"/>
      <c r="B151" s="24" t="s">
        <v>167</v>
      </c>
      <c r="C151" s="27" t="s">
        <v>8</v>
      </c>
      <c r="D151" s="27" t="s">
        <v>9</v>
      </c>
      <c r="E151" s="31" t="s">
        <v>43</v>
      </c>
      <c r="F151" s="23" t="s">
        <v>41</v>
      </c>
      <c r="G151" s="73">
        <v>4</v>
      </c>
      <c r="H151" s="25">
        <v>110</v>
      </c>
      <c r="I151" s="28">
        <f t="shared" si="10"/>
        <v>137.5</v>
      </c>
      <c r="J151" s="28">
        <f t="shared" si="11"/>
        <v>550</v>
      </c>
      <c r="K151" s="52"/>
    </row>
    <row r="152" spans="1:11" outlineLevel="1">
      <c r="A152" s="23"/>
      <c r="B152" s="24" t="s">
        <v>168</v>
      </c>
      <c r="C152" s="27" t="s">
        <v>8</v>
      </c>
      <c r="D152" s="27" t="s">
        <v>9</v>
      </c>
      <c r="E152" s="31" t="s">
        <v>44</v>
      </c>
      <c r="F152" s="23" t="s">
        <v>41</v>
      </c>
      <c r="G152" s="73">
        <v>4</v>
      </c>
      <c r="H152" s="25">
        <v>25</v>
      </c>
      <c r="I152" s="28">
        <f t="shared" si="10"/>
        <v>31.25</v>
      </c>
      <c r="J152" s="28">
        <f t="shared" si="11"/>
        <v>125</v>
      </c>
      <c r="K152" s="52"/>
    </row>
    <row r="153" spans="1:11" outlineLevel="1">
      <c r="A153" s="23"/>
      <c r="B153" s="24" t="s">
        <v>169</v>
      </c>
      <c r="C153" s="27" t="s">
        <v>8</v>
      </c>
      <c r="D153" s="27" t="s">
        <v>9</v>
      </c>
      <c r="E153" s="31" t="s">
        <v>45</v>
      </c>
      <c r="F153" s="23" t="s">
        <v>41</v>
      </c>
      <c r="G153" s="73">
        <v>2</v>
      </c>
      <c r="H153" s="25">
        <v>35</v>
      </c>
      <c r="I153" s="28">
        <f t="shared" si="10"/>
        <v>43.75</v>
      </c>
      <c r="J153" s="28">
        <f t="shared" si="11"/>
        <v>87.5</v>
      </c>
      <c r="K153" s="52"/>
    </row>
    <row r="154" spans="1:11" outlineLevel="1">
      <c r="A154" s="23"/>
      <c r="B154" s="24" t="s">
        <v>170</v>
      </c>
      <c r="C154" s="27" t="s">
        <v>8</v>
      </c>
      <c r="D154" s="27" t="s">
        <v>9</v>
      </c>
      <c r="E154" s="31" t="s">
        <v>46</v>
      </c>
      <c r="F154" s="23" t="s">
        <v>41</v>
      </c>
      <c r="G154" s="73">
        <v>1</v>
      </c>
      <c r="H154" s="25">
        <v>35</v>
      </c>
      <c r="I154" s="28">
        <f t="shared" si="10"/>
        <v>43.75</v>
      </c>
      <c r="J154" s="28">
        <f t="shared" si="11"/>
        <v>43.75</v>
      </c>
      <c r="K154" s="52"/>
    </row>
    <row r="155" spans="1:11" outlineLevel="1">
      <c r="A155" s="23"/>
      <c r="B155" s="18" t="s">
        <v>171</v>
      </c>
      <c r="C155" s="18"/>
      <c r="D155" s="18"/>
      <c r="E155" s="33" t="s">
        <v>172</v>
      </c>
      <c r="F155" s="46"/>
      <c r="G155" s="47"/>
      <c r="H155" s="47"/>
      <c r="I155" s="28">
        <f t="shared" si="10"/>
        <v>0</v>
      </c>
      <c r="J155" s="28">
        <f t="shared" si="11"/>
        <v>0</v>
      </c>
      <c r="K155" s="52"/>
    </row>
    <row r="156" spans="1:11" s="86" customFormat="1" outlineLevel="1">
      <c r="A156" s="23"/>
      <c r="B156" s="24" t="s">
        <v>173</v>
      </c>
      <c r="C156" s="27" t="s">
        <v>8</v>
      </c>
      <c r="D156" s="27" t="s">
        <v>9</v>
      </c>
      <c r="E156" s="30" t="s">
        <v>332</v>
      </c>
      <c r="F156" s="23" t="s">
        <v>242</v>
      </c>
      <c r="G156" s="73">
        <v>1000</v>
      </c>
      <c r="H156" s="25">
        <v>3.5</v>
      </c>
      <c r="I156" s="28">
        <f t="shared" si="10"/>
        <v>4.375</v>
      </c>
      <c r="J156" s="110">
        <f t="shared" si="11"/>
        <v>4375</v>
      </c>
      <c r="K156" s="84"/>
    </row>
    <row r="157" spans="1:11" s="86" customFormat="1" outlineLevel="1">
      <c r="A157" s="23"/>
      <c r="B157" s="24" t="s">
        <v>174</v>
      </c>
      <c r="C157" s="27" t="s">
        <v>380</v>
      </c>
      <c r="D157" s="27" t="s">
        <v>230</v>
      </c>
      <c r="E157" s="30" t="s">
        <v>333</v>
      </c>
      <c r="F157" s="23" t="s">
        <v>242</v>
      </c>
      <c r="G157" s="73">
        <v>30</v>
      </c>
      <c r="H157" s="25">
        <v>2.5</v>
      </c>
      <c r="I157" s="28">
        <f t="shared" si="10"/>
        <v>3.125</v>
      </c>
      <c r="J157" s="110">
        <f t="shared" si="11"/>
        <v>93.75</v>
      </c>
      <c r="K157" s="84"/>
    </row>
    <row r="158" spans="1:11" s="86" customFormat="1" outlineLevel="1">
      <c r="A158" s="23"/>
      <c r="B158" s="24" t="s">
        <v>379</v>
      </c>
      <c r="C158" s="24">
        <v>9298</v>
      </c>
      <c r="D158" s="24" t="s">
        <v>249</v>
      </c>
      <c r="E158" s="31" t="s">
        <v>175</v>
      </c>
      <c r="F158" s="23" t="s">
        <v>242</v>
      </c>
      <c r="G158" s="73">
        <v>110</v>
      </c>
      <c r="H158" s="25">
        <v>3</v>
      </c>
      <c r="I158" s="28">
        <f t="shared" si="10"/>
        <v>3.75</v>
      </c>
      <c r="J158" s="110">
        <f t="shared" si="11"/>
        <v>412.5</v>
      </c>
      <c r="K158" s="84"/>
    </row>
    <row r="159" spans="1:11" s="86" customFormat="1" outlineLevel="1">
      <c r="A159" s="23"/>
      <c r="B159" s="18" t="s">
        <v>176</v>
      </c>
      <c r="C159" s="18"/>
      <c r="D159" s="18"/>
      <c r="E159" s="33" t="s">
        <v>177</v>
      </c>
      <c r="F159" s="46"/>
      <c r="G159" s="47"/>
      <c r="H159" s="47"/>
      <c r="I159" s="28"/>
      <c r="J159" s="110"/>
      <c r="K159" s="84"/>
    </row>
    <row r="160" spans="1:11" s="86" customFormat="1" outlineLevel="1">
      <c r="A160" s="23"/>
      <c r="B160" s="24" t="s">
        <v>178</v>
      </c>
      <c r="C160" s="24" t="s">
        <v>8</v>
      </c>
      <c r="D160" s="24" t="s">
        <v>9</v>
      </c>
      <c r="E160" s="30" t="s">
        <v>49</v>
      </c>
      <c r="F160" s="23" t="s">
        <v>41</v>
      </c>
      <c r="G160" s="73">
        <v>24</v>
      </c>
      <c r="H160" s="25">
        <v>30</v>
      </c>
      <c r="I160" s="28">
        <f t="shared" ref="I160:I172" si="12">H160*$J$8</f>
        <v>37.5</v>
      </c>
      <c r="J160" s="110">
        <f t="shared" ref="J160:J172" si="13">G160*I160</f>
        <v>900</v>
      </c>
      <c r="K160" s="84"/>
    </row>
    <row r="161" spans="1:11" s="86" customFormat="1" outlineLevel="1">
      <c r="A161" s="23"/>
      <c r="B161" s="24" t="s">
        <v>179</v>
      </c>
      <c r="C161" s="24" t="s">
        <v>8</v>
      </c>
      <c r="D161" s="24" t="s">
        <v>9</v>
      </c>
      <c r="E161" s="30" t="s">
        <v>51</v>
      </c>
      <c r="F161" s="23" t="s">
        <v>41</v>
      </c>
      <c r="G161" s="73">
        <v>15</v>
      </c>
      <c r="H161" s="25">
        <v>30</v>
      </c>
      <c r="I161" s="28">
        <f t="shared" si="12"/>
        <v>37.5</v>
      </c>
      <c r="J161" s="110">
        <f t="shared" si="13"/>
        <v>562.5</v>
      </c>
      <c r="K161" s="84"/>
    </row>
    <row r="162" spans="1:11" s="86" customFormat="1" outlineLevel="1">
      <c r="A162" s="23"/>
      <c r="B162" s="24" t="s">
        <v>180</v>
      </c>
      <c r="C162" s="24" t="s">
        <v>8</v>
      </c>
      <c r="D162" s="24" t="s">
        <v>9</v>
      </c>
      <c r="E162" s="30" t="s">
        <v>50</v>
      </c>
      <c r="F162" s="23" t="s">
        <v>41</v>
      </c>
      <c r="G162" s="73">
        <v>24</v>
      </c>
      <c r="H162" s="25">
        <v>30</v>
      </c>
      <c r="I162" s="28">
        <f t="shared" si="12"/>
        <v>37.5</v>
      </c>
      <c r="J162" s="110">
        <f t="shared" si="13"/>
        <v>900</v>
      </c>
      <c r="K162" s="84"/>
    </row>
    <row r="163" spans="1:11" s="86" customFormat="1" outlineLevel="1">
      <c r="A163" s="23"/>
      <c r="B163" s="81" t="s">
        <v>181</v>
      </c>
      <c r="C163" s="81" t="s">
        <v>8</v>
      </c>
      <c r="D163" s="81" t="s">
        <v>9</v>
      </c>
      <c r="E163" s="108" t="s">
        <v>182</v>
      </c>
      <c r="F163" s="82" t="s">
        <v>41</v>
      </c>
      <c r="G163" s="79">
        <v>24</v>
      </c>
      <c r="H163" s="109">
        <v>30</v>
      </c>
      <c r="I163" s="110">
        <f t="shared" si="12"/>
        <v>37.5</v>
      </c>
      <c r="J163" s="110">
        <f t="shared" si="13"/>
        <v>900</v>
      </c>
      <c r="K163" s="84"/>
    </row>
    <row r="164" spans="1:11" s="86" customFormat="1" outlineLevel="1">
      <c r="A164" s="23"/>
      <c r="B164" s="90" t="s">
        <v>183</v>
      </c>
      <c r="C164" s="90"/>
      <c r="D164" s="90"/>
      <c r="E164" s="91" t="s">
        <v>184</v>
      </c>
      <c r="F164" s="80"/>
      <c r="G164" s="92"/>
      <c r="H164" s="92"/>
      <c r="I164" s="110">
        <f t="shared" si="12"/>
        <v>0</v>
      </c>
      <c r="J164" s="110">
        <f t="shared" si="13"/>
        <v>0</v>
      </c>
      <c r="K164" s="84"/>
    </row>
    <row r="165" spans="1:11" s="86" customFormat="1" outlineLevel="1">
      <c r="A165" s="23"/>
      <c r="B165" s="81" t="s">
        <v>185</v>
      </c>
      <c r="C165" s="81" t="s">
        <v>186</v>
      </c>
      <c r="D165" s="81" t="s">
        <v>246</v>
      </c>
      <c r="E165" s="89" t="s">
        <v>52</v>
      </c>
      <c r="F165" s="82" t="s">
        <v>41</v>
      </c>
      <c r="G165" s="79">
        <v>28</v>
      </c>
      <c r="H165" s="109">
        <v>32</v>
      </c>
      <c r="I165" s="110">
        <f t="shared" si="12"/>
        <v>40</v>
      </c>
      <c r="J165" s="110">
        <f t="shared" si="13"/>
        <v>1120</v>
      </c>
      <c r="K165" s="84"/>
    </row>
    <row r="166" spans="1:11" s="86" customFormat="1" outlineLevel="1">
      <c r="A166" s="23"/>
      <c r="B166" s="81" t="s">
        <v>187</v>
      </c>
      <c r="C166" s="81" t="s">
        <v>8</v>
      </c>
      <c r="D166" s="81" t="s">
        <v>9</v>
      </c>
      <c r="E166" s="89" t="s">
        <v>53</v>
      </c>
      <c r="F166" s="82" t="s">
        <v>41</v>
      </c>
      <c r="G166" s="79">
        <v>4</v>
      </c>
      <c r="H166" s="109">
        <v>15</v>
      </c>
      <c r="I166" s="110">
        <f t="shared" si="12"/>
        <v>18.75</v>
      </c>
      <c r="J166" s="110">
        <f t="shared" si="13"/>
        <v>75</v>
      </c>
      <c r="K166" s="84"/>
    </row>
    <row r="167" spans="1:11" s="86" customFormat="1" outlineLevel="1">
      <c r="A167" s="23"/>
      <c r="B167" s="90" t="s">
        <v>188</v>
      </c>
      <c r="C167" s="90"/>
      <c r="D167" s="90"/>
      <c r="E167" s="91" t="s">
        <v>189</v>
      </c>
      <c r="F167" s="80"/>
      <c r="G167" s="92"/>
      <c r="H167" s="92"/>
      <c r="I167" s="110">
        <f t="shared" si="12"/>
        <v>0</v>
      </c>
      <c r="J167" s="110">
        <f t="shared" si="13"/>
        <v>0</v>
      </c>
      <c r="K167" s="84"/>
    </row>
    <row r="168" spans="1:11" s="86" customFormat="1" ht="25.5" outlineLevel="1">
      <c r="A168" s="23"/>
      <c r="B168" s="81" t="s">
        <v>190</v>
      </c>
      <c r="C168" s="81" t="s">
        <v>8</v>
      </c>
      <c r="D168" s="81" t="s">
        <v>9</v>
      </c>
      <c r="E168" s="108" t="s">
        <v>191</v>
      </c>
      <c r="F168" s="82" t="s">
        <v>41</v>
      </c>
      <c r="G168" s="79">
        <v>4</v>
      </c>
      <c r="H168" s="109">
        <v>500</v>
      </c>
      <c r="I168" s="110">
        <f t="shared" si="12"/>
        <v>625</v>
      </c>
      <c r="J168" s="110">
        <f t="shared" si="13"/>
        <v>2500</v>
      </c>
      <c r="K168" s="84"/>
    </row>
    <row r="169" spans="1:11" s="86" customFormat="1" outlineLevel="1">
      <c r="A169" s="23"/>
      <c r="B169" s="81" t="s">
        <v>192</v>
      </c>
      <c r="C169" s="81">
        <v>83443</v>
      </c>
      <c r="D169" s="81" t="s">
        <v>230</v>
      </c>
      <c r="E169" s="89" t="s">
        <v>193</v>
      </c>
      <c r="F169" s="82" t="s">
        <v>41</v>
      </c>
      <c r="G169" s="79">
        <v>4</v>
      </c>
      <c r="H169" s="109">
        <v>300</v>
      </c>
      <c r="I169" s="110">
        <f t="shared" si="12"/>
        <v>375</v>
      </c>
      <c r="J169" s="110">
        <f t="shared" si="13"/>
        <v>1500</v>
      </c>
      <c r="K169" s="84"/>
    </row>
    <row r="170" spans="1:11" s="86" customFormat="1" outlineLevel="1">
      <c r="A170" s="23"/>
      <c r="B170" s="81" t="s">
        <v>194</v>
      </c>
      <c r="C170" s="81">
        <v>83443</v>
      </c>
      <c r="D170" s="81" t="s">
        <v>230</v>
      </c>
      <c r="E170" s="89" t="s">
        <v>195</v>
      </c>
      <c r="F170" s="82" t="s">
        <v>41</v>
      </c>
      <c r="G170" s="79">
        <v>24</v>
      </c>
      <c r="H170" s="109">
        <v>35</v>
      </c>
      <c r="I170" s="110">
        <f t="shared" si="12"/>
        <v>43.75</v>
      </c>
      <c r="J170" s="110">
        <f t="shared" si="13"/>
        <v>1050</v>
      </c>
      <c r="K170" s="84"/>
    </row>
    <row r="171" spans="1:11" s="86" customFormat="1" outlineLevel="1">
      <c r="A171" s="23"/>
      <c r="B171" s="81" t="s">
        <v>196</v>
      </c>
      <c r="C171" s="81">
        <v>83443</v>
      </c>
      <c r="D171" s="81" t="s">
        <v>230</v>
      </c>
      <c r="E171" s="89" t="s">
        <v>381</v>
      </c>
      <c r="F171" s="82" t="s">
        <v>41</v>
      </c>
      <c r="G171" s="79">
        <v>1</v>
      </c>
      <c r="H171" s="109">
        <v>937</v>
      </c>
      <c r="I171" s="110">
        <f t="shared" si="12"/>
        <v>1171.25</v>
      </c>
      <c r="J171" s="110">
        <f t="shared" si="13"/>
        <v>1171.25</v>
      </c>
      <c r="K171" s="84"/>
    </row>
    <row r="172" spans="1:11" s="86" customFormat="1" outlineLevel="1">
      <c r="A172" s="23"/>
      <c r="B172" s="81" t="s">
        <v>473</v>
      </c>
      <c r="C172" s="81">
        <v>83446</v>
      </c>
      <c r="D172" s="81" t="s">
        <v>230</v>
      </c>
      <c r="E172" s="89" t="s">
        <v>414</v>
      </c>
      <c r="F172" s="82" t="s">
        <v>41</v>
      </c>
      <c r="G172" s="79">
        <v>1</v>
      </c>
      <c r="H172" s="109">
        <v>400</v>
      </c>
      <c r="I172" s="110">
        <f t="shared" si="12"/>
        <v>500</v>
      </c>
      <c r="J172" s="110">
        <f t="shared" si="13"/>
        <v>500</v>
      </c>
      <c r="K172" s="84"/>
    </row>
    <row r="173" spans="1:11" s="86" customFormat="1" outlineLevel="1">
      <c r="A173" s="23"/>
      <c r="B173" s="81"/>
      <c r="C173" s="81"/>
      <c r="D173" s="81"/>
      <c r="E173" s="31"/>
      <c r="F173" s="23"/>
      <c r="G173" s="73"/>
      <c r="H173" s="25"/>
      <c r="I173" s="110"/>
      <c r="J173" s="110"/>
      <c r="K173" s="84"/>
    </row>
    <row r="174" spans="1:11" s="86" customFormat="1" outlineLevel="1">
      <c r="A174" s="23"/>
      <c r="B174" s="90" t="s">
        <v>197</v>
      </c>
      <c r="C174" s="90"/>
      <c r="D174" s="90"/>
      <c r="E174" s="21" t="s">
        <v>110</v>
      </c>
      <c r="F174" s="22"/>
      <c r="G174" s="25"/>
      <c r="H174" s="25"/>
      <c r="I174" s="110"/>
      <c r="J174" s="110"/>
      <c r="K174" s="84"/>
    </row>
    <row r="175" spans="1:11" s="86" customFormat="1" outlineLevel="1">
      <c r="A175" s="23"/>
      <c r="B175" s="81" t="s">
        <v>474</v>
      </c>
      <c r="C175" s="81" t="s">
        <v>8</v>
      </c>
      <c r="D175" s="81" t="s">
        <v>9</v>
      </c>
      <c r="E175" s="30" t="s">
        <v>415</v>
      </c>
      <c r="F175" s="23" t="s">
        <v>242</v>
      </c>
      <c r="G175" s="73">
        <v>12</v>
      </c>
      <c r="H175" s="25">
        <v>65</v>
      </c>
      <c r="I175" s="110">
        <f>H175*$J$8</f>
        <v>81.25</v>
      </c>
      <c r="J175" s="110">
        <f>G175*I175</f>
        <v>975</v>
      </c>
      <c r="K175" s="84"/>
    </row>
    <row r="176" spans="1:11" s="86" customFormat="1" outlineLevel="1">
      <c r="A176" s="23"/>
      <c r="B176" s="81" t="s">
        <v>475</v>
      </c>
      <c r="C176" s="81" t="s">
        <v>8</v>
      </c>
      <c r="D176" s="81" t="s">
        <v>9</v>
      </c>
      <c r="E176" s="30" t="s">
        <v>334</v>
      </c>
      <c r="F176" s="23" t="s">
        <v>242</v>
      </c>
      <c r="G176" s="73">
        <v>69</v>
      </c>
      <c r="H176" s="25">
        <v>85</v>
      </c>
      <c r="I176" s="110">
        <f t="shared" ref="I176:I181" si="14">H176*$J$8</f>
        <v>106.25</v>
      </c>
      <c r="J176" s="110">
        <f t="shared" ref="J176:J181" si="15">G176*I176</f>
        <v>7331.25</v>
      </c>
      <c r="K176" s="84"/>
    </row>
    <row r="177" spans="1:11" s="86" customFormat="1" outlineLevel="1">
      <c r="A177" s="23"/>
      <c r="B177" s="81" t="s">
        <v>382</v>
      </c>
      <c r="C177" s="81" t="s">
        <v>8</v>
      </c>
      <c r="D177" s="81" t="s">
        <v>9</v>
      </c>
      <c r="E177" s="30" t="s">
        <v>335</v>
      </c>
      <c r="F177" s="23" t="s">
        <v>228</v>
      </c>
      <c r="G177" s="73">
        <v>2</v>
      </c>
      <c r="H177" s="25">
        <v>25</v>
      </c>
      <c r="I177" s="110">
        <f t="shared" si="14"/>
        <v>31.25</v>
      </c>
      <c r="J177" s="110">
        <f t="shared" si="15"/>
        <v>62.5</v>
      </c>
      <c r="K177" s="84"/>
    </row>
    <row r="178" spans="1:11" s="86" customFormat="1" outlineLevel="1">
      <c r="A178" s="23"/>
      <c r="B178" s="81" t="s">
        <v>383</v>
      </c>
      <c r="C178" s="81" t="s">
        <v>8</v>
      </c>
      <c r="D178" s="81" t="s">
        <v>9</v>
      </c>
      <c r="E178" s="30" t="s">
        <v>336</v>
      </c>
      <c r="F178" s="23" t="s">
        <v>228</v>
      </c>
      <c r="G178" s="73">
        <v>1</v>
      </c>
      <c r="H178" s="25">
        <v>25</v>
      </c>
      <c r="I178" s="110">
        <f t="shared" si="14"/>
        <v>31.25</v>
      </c>
      <c r="J178" s="110">
        <f t="shared" si="15"/>
        <v>31.25</v>
      </c>
      <c r="K178" s="84"/>
    </row>
    <row r="179" spans="1:11" s="86" customFormat="1" outlineLevel="1">
      <c r="A179" s="23"/>
      <c r="B179" s="81" t="s">
        <v>384</v>
      </c>
      <c r="C179" s="81" t="s">
        <v>8</v>
      </c>
      <c r="D179" s="81" t="s">
        <v>9</v>
      </c>
      <c r="E179" s="30" t="s">
        <v>337</v>
      </c>
      <c r="F179" s="23" t="s">
        <v>228</v>
      </c>
      <c r="G179" s="73">
        <v>1</v>
      </c>
      <c r="H179" s="25">
        <v>35</v>
      </c>
      <c r="I179" s="110">
        <f t="shared" si="14"/>
        <v>43.75</v>
      </c>
      <c r="J179" s="110">
        <f t="shared" si="15"/>
        <v>43.75</v>
      </c>
      <c r="K179" s="84"/>
    </row>
    <row r="180" spans="1:11" s="86" customFormat="1" outlineLevel="1">
      <c r="A180" s="23"/>
      <c r="B180" s="81" t="s">
        <v>385</v>
      </c>
      <c r="C180" s="81" t="s">
        <v>8</v>
      </c>
      <c r="D180" s="81" t="s">
        <v>9</v>
      </c>
      <c r="E180" s="30" t="s">
        <v>338</v>
      </c>
      <c r="F180" s="23" t="s">
        <v>228</v>
      </c>
      <c r="G180" s="73">
        <v>2</v>
      </c>
      <c r="H180" s="25">
        <v>35</v>
      </c>
      <c r="I180" s="110">
        <f t="shared" si="14"/>
        <v>43.75</v>
      </c>
      <c r="J180" s="110">
        <f t="shared" si="15"/>
        <v>87.5</v>
      </c>
      <c r="K180" s="84"/>
    </row>
    <row r="181" spans="1:11" s="86" customFormat="1" outlineLevel="1">
      <c r="A181" s="23"/>
      <c r="B181" s="81" t="s">
        <v>386</v>
      </c>
      <c r="C181" s="81" t="s">
        <v>8</v>
      </c>
      <c r="D181" s="81" t="s">
        <v>9</v>
      </c>
      <c r="E181" s="30" t="s">
        <v>339</v>
      </c>
      <c r="F181" s="23" t="s">
        <v>228</v>
      </c>
      <c r="G181" s="73">
        <v>1</v>
      </c>
      <c r="H181" s="25">
        <v>35</v>
      </c>
      <c r="I181" s="110">
        <f t="shared" si="14"/>
        <v>43.75</v>
      </c>
      <c r="J181" s="110">
        <f t="shared" si="15"/>
        <v>43.75</v>
      </c>
      <c r="K181" s="84"/>
    </row>
    <row r="182" spans="1:11" s="86" customFormat="1" outlineLevel="1">
      <c r="A182" s="23"/>
      <c r="B182" s="81" t="s">
        <v>516</v>
      </c>
      <c r="C182" s="81" t="s">
        <v>8</v>
      </c>
      <c r="D182" s="81" t="s">
        <v>9</v>
      </c>
      <c r="E182" s="30"/>
      <c r="F182" s="23"/>
      <c r="G182" s="73"/>
      <c r="H182" s="25"/>
      <c r="I182" s="110"/>
      <c r="J182" s="110"/>
      <c r="K182" s="84"/>
    </row>
    <row r="183" spans="1:11" s="86" customFormat="1" ht="12.75" customHeight="1" outlineLevel="1">
      <c r="A183" s="23"/>
      <c r="B183" s="111" t="s">
        <v>55</v>
      </c>
      <c r="C183" s="111"/>
      <c r="D183" s="111"/>
      <c r="E183" s="108"/>
      <c r="F183" s="91"/>
      <c r="G183" s="97"/>
      <c r="H183" s="97"/>
      <c r="I183" s="110"/>
      <c r="J183" s="98">
        <f>SUM(J106:J181)</f>
        <v>92117.074999999997</v>
      </c>
      <c r="K183" s="84"/>
    </row>
    <row r="184" spans="1:11" s="86" customFormat="1">
      <c r="A184" s="23"/>
      <c r="B184" s="81"/>
      <c r="C184" s="81"/>
      <c r="D184" s="81"/>
      <c r="E184" s="89"/>
      <c r="F184" s="82"/>
      <c r="G184" s="79"/>
      <c r="H184" s="109"/>
      <c r="I184" s="110"/>
      <c r="J184" s="110"/>
      <c r="K184" s="84"/>
    </row>
    <row r="185" spans="1:11">
      <c r="A185" s="23"/>
      <c r="B185" s="42">
        <v>14</v>
      </c>
      <c r="C185" s="42"/>
      <c r="D185" s="42"/>
      <c r="E185" s="43" t="s">
        <v>198</v>
      </c>
      <c r="F185" s="43"/>
      <c r="G185" s="44"/>
      <c r="H185" s="44"/>
      <c r="I185" s="43"/>
      <c r="J185" s="45">
        <f>J188</f>
        <v>3750</v>
      </c>
      <c r="K185" s="52"/>
    </row>
    <row r="186" spans="1:11" s="86" customFormat="1" outlineLevel="1">
      <c r="A186" s="23"/>
      <c r="B186" s="90" t="s">
        <v>56</v>
      </c>
      <c r="C186" s="90"/>
      <c r="D186" s="90"/>
      <c r="E186" s="93" t="s">
        <v>57</v>
      </c>
      <c r="F186" s="85"/>
      <c r="G186" s="109"/>
      <c r="H186" s="109"/>
      <c r="I186" s="28"/>
      <c r="J186" s="28"/>
      <c r="K186" s="84"/>
    </row>
    <row r="187" spans="1:11" s="86" customFormat="1" ht="25.5" outlineLevel="1">
      <c r="A187" s="23"/>
      <c r="B187" s="81" t="s">
        <v>477</v>
      </c>
      <c r="C187" s="24" t="s">
        <v>8</v>
      </c>
      <c r="D187" s="24" t="s">
        <v>9</v>
      </c>
      <c r="E187" s="46" t="s">
        <v>199</v>
      </c>
      <c r="F187" s="23" t="s">
        <v>228</v>
      </c>
      <c r="G187" s="73">
        <v>2</v>
      </c>
      <c r="H187" s="25">
        <v>1500</v>
      </c>
      <c r="I187" s="110">
        <f>H187*$J$8</f>
        <v>1875</v>
      </c>
      <c r="J187" s="110">
        <f>G187*I187</f>
        <v>3750</v>
      </c>
      <c r="K187" s="84"/>
    </row>
    <row r="188" spans="1:11" s="86" customFormat="1" ht="12.75" customHeight="1" outlineLevel="1">
      <c r="A188" s="23"/>
      <c r="B188" s="111" t="s">
        <v>58</v>
      </c>
      <c r="C188" s="111"/>
      <c r="D188" s="111"/>
      <c r="E188" s="91"/>
      <c r="F188" s="91"/>
      <c r="G188" s="97"/>
      <c r="H188" s="97"/>
      <c r="I188" s="91"/>
      <c r="J188" s="98">
        <f>SUM(J186:J187)</f>
        <v>3750</v>
      </c>
      <c r="K188" s="84"/>
    </row>
    <row r="189" spans="1:11">
      <c r="A189" s="23"/>
      <c r="B189" s="24"/>
      <c r="C189" s="24"/>
      <c r="D189" s="24"/>
      <c r="E189" s="31"/>
      <c r="F189" s="23"/>
      <c r="G189" s="73"/>
      <c r="H189" s="25"/>
      <c r="I189" s="28"/>
      <c r="J189" s="28"/>
      <c r="K189" s="52"/>
    </row>
    <row r="190" spans="1:11">
      <c r="A190" s="23"/>
      <c r="B190" s="42">
        <v>16</v>
      </c>
      <c r="C190" s="42"/>
      <c r="D190" s="42"/>
      <c r="E190" s="43" t="s">
        <v>87</v>
      </c>
      <c r="F190" s="43"/>
      <c r="G190" s="44"/>
      <c r="H190" s="44"/>
      <c r="I190" s="43"/>
      <c r="J190" s="45">
        <f>J217</f>
        <v>33035.625</v>
      </c>
      <c r="K190" s="52"/>
    </row>
    <row r="191" spans="1:11" ht="38.25" outlineLevel="1">
      <c r="A191" s="23"/>
      <c r="B191" s="24" t="s">
        <v>59</v>
      </c>
      <c r="C191" s="24">
        <v>6021</v>
      </c>
      <c r="D191" s="24" t="s">
        <v>230</v>
      </c>
      <c r="E191" s="46" t="s">
        <v>300</v>
      </c>
      <c r="F191" s="23" t="s">
        <v>228</v>
      </c>
      <c r="G191" s="73">
        <v>4</v>
      </c>
      <c r="H191" s="25">
        <v>198.06</v>
      </c>
      <c r="I191" s="28">
        <f>H191*$J$8</f>
        <v>247.57499999999999</v>
      </c>
      <c r="J191" s="28">
        <f>G191*I191</f>
        <v>990.3</v>
      </c>
      <c r="K191" s="52"/>
    </row>
    <row r="192" spans="1:11" ht="25.5" outlineLevel="1">
      <c r="A192" s="23"/>
      <c r="B192" s="24" t="s">
        <v>60</v>
      </c>
      <c r="C192" s="24">
        <v>86931</v>
      </c>
      <c r="D192" s="24" t="s">
        <v>230</v>
      </c>
      <c r="E192" s="46" t="s">
        <v>301</v>
      </c>
      <c r="F192" s="23" t="s">
        <v>228</v>
      </c>
      <c r="G192" s="73">
        <v>8</v>
      </c>
      <c r="H192" s="25">
        <v>321.72000000000003</v>
      </c>
      <c r="I192" s="28">
        <f>H192*$J$8</f>
        <v>402.15000000000003</v>
      </c>
      <c r="J192" s="28">
        <f>G192*I192</f>
        <v>3217.2000000000003</v>
      </c>
      <c r="K192" s="52"/>
    </row>
    <row r="193" spans="1:11" ht="38.25" outlineLevel="1">
      <c r="A193" s="23"/>
      <c r="B193" s="24" t="s">
        <v>61</v>
      </c>
      <c r="C193" s="129">
        <v>72739</v>
      </c>
      <c r="D193" s="24" t="s">
        <v>230</v>
      </c>
      <c r="E193" s="46" t="s">
        <v>302</v>
      </c>
      <c r="F193" s="23" t="s">
        <v>228</v>
      </c>
      <c r="G193" s="73">
        <v>12</v>
      </c>
      <c r="H193" s="25">
        <v>261.44</v>
      </c>
      <c r="I193" s="28">
        <f>H193*$J$8</f>
        <v>326.8</v>
      </c>
      <c r="J193" s="28">
        <f>G193*I193</f>
        <v>3921.6000000000004</v>
      </c>
      <c r="K193" s="52"/>
    </row>
    <row r="194" spans="1:11" ht="25.5" outlineLevel="1">
      <c r="A194" s="23"/>
      <c r="B194" s="24" t="s">
        <v>62</v>
      </c>
      <c r="C194" s="24">
        <v>40729</v>
      </c>
      <c r="D194" s="24" t="s">
        <v>230</v>
      </c>
      <c r="E194" s="46" t="s">
        <v>305</v>
      </c>
      <c r="F194" s="23" t="s">
        <v>228</v>
      </c>
      <c r="G194" s="73">
        <v>16</v>
      </c>
      <c r="H194" s="25">
        <v>158.53</v>
      </c>
      <c r="I194" s="28">
        <f>H194*$J$8</f>
        <v>198.16249999999999</v>
      </c>
      <c r="J194" s="28">
        <f>G194*I194</f>
        <v>3170.6</v>
      </c>
      <c r="K194" s="52"/>
    </row>
    <row r="195" spans="1:11" outlineLevel="1">
      <c r="A195" s="23"/>
      <c r="B195" s="24" t="s">
        <v>63</v>
      </c>
      <c r="C195" s="130">
        <v>11761</v>
      </c>
      <c r="D195" s="24" t="s">
        <v>230</v>
      </c>
      <c r="E195" s="46" t="s">
        <v>307</v>
      </c>
      <c r="F195" s="23" t="s">
        <v>228</v>
      </c>
      <c r="G195" s="73">
        <v>12</v>
      </c>
      <c r="H195" s="25">
        <v>17.21</v>
      </c>
      <c r="I195" s="28">
        <f>H195*$J$8</f>
        <v>21.512500000000003</v>
      </c>
      <c r="J195" s="28">
        <f>G195*I195</f>
        <v>258.15000000000003</v>
      </c>
      <c r="K195" s="52"/>
    </row>
    <row r="196" spans="1:11" ht="25.5" outlineLevel="1">
      <c r="A196" s="23"/>
      <c r="B196" s="24" t="s">
        <v>64</v>
      </c>
      <c r="C196" s="130">
        <v>377</v>
      </c>
      <c r="D196" s="24" t="s">
        <v>230</v>
      </c>
      <c r="E196" s="46" t="s">
        <v>304</v>
      </c>
      <c r="F196" s="23" t="s">
        <v>228</v>
      </c>
      <c r="G196" s="73">
        <v>4</v>
      </c>
      <c r="H196" s="25">
        <v>16.79</v>
      </c>
      <c r="I196" s="28">
        <f t="shared" ref="I196:I216" si="16">H196*$J$8</f>
        <v>20.987499999999997</v>
      </c>
      <c r="J196" s="28">
        <f t="shared" ref="J196:J216" si="17">G196*I196</f>
        <v>83.949999999999989</v>
      </c>
      <c r="K196" s="52"/>
    </row>
    <row r="197" spans="1:11" outlineLevel="1">
      <c r="A197" s="23"/>
      <c r="B197" s="24" t="s">
        <v>65</v>
      </c>
      <c r="C197" s="130">
        <v>377</v>
      </c>
      <c r="D197" s="24" t="s">
        <v>230</v>
      </c>
      <c r="E197" s="46" t="s">
        <v>306</v>
      </c>
      <c r="F197" s="23" t="s">
        <v>228</v>
      </c>
      <c r="G197" s="73">
        <v>8</v>
      </c>
      <c r="H197" s="25">
        <v>16.79</v>
      </c>
      <c r="I197" s="28">
        <f t="shared" si="16"/>
        <v>20.987499999999997</v>
      </c>
      <c r="J197" s="28">
        <f t="shared" si="17"/>
        <v>167.89999999999998</v>
      </c>
      <c r="K197" s="52"/>
    </row>
    <row r="198" spans="1:11" outlineLevel="1">
      <c r="A198" s="23"/>
      <c r="B198" s="24" t="s">
        <v>66</v>
      </c>
      <c r="C198" s="24">
        <v>11703</v>
      </c>
      <c r="D198" s="24" t="s">
        <v>230</v>
      </c>
      <c r="E198" s="46" t="s">
        <v>308</v>
      </c>
      <c r="F198" s="23" t="s">
        <v>228</v>
      </c>
      <c r="G198" s="73">
        <v>23</v>
      </c>
      <c r="H198" s="25">
        <v>30.62</v>
      </c>
      <c r="I198" s="28">
        <f t="shared" si="16"/>
        <v>38.274999999999999</v>
      </c>
      <c r="J198" s="28">
        <f t="shared" si="17"/>
        <v>880.32499999999993</v>
      </c>
      <c r="K198" s="52"/>
    </row>
    <row r="199" spans="1:11" ht="25.5" outlineLevel="1">
      <c r="A199" s="23"/>
      <c r="B199" s="24" t="s">
        <v>67</v>
      </c>
      <c r="C199" s="130">
        <v>1370</v>
      </c>
      <c r="D199" s="24" t="s">
        <v>230</v>
      </c>
      <c r="E199" s="46" t="s">
        <v>303</v>
      </c>
      <c r="F199" s="23" t="s">
        <v>200</v>
      </c>
      <c r="G199" s="73">
        <v>6</v>
      </c>
      <c r="H199" s="25">
        <v>74.3</v>
      </c>
      <c r="I199" s="28">
        <f t="shared" si="16"/>
        <v>92.875</v>
      </c>
      <c r="J199" s="28">
        <f t="shared" si="17"/>
        <v>557.25</v>
      </c>
      <c r="K199" s="52"/>
    </row>
    <row r="200" spans="1:11" ht="25.5" outlineLevel="1">
      <c r="A200" s="23"/>
      <c r="B200" s="24" t="s">
        <v>68</v>
      </c>
      <c r="C200" s="24">
        <v>86903</v>
      </c>
      <c r="D200" s="24" t="s">
        <v>230</v>
      </c>
      <c r="E200" s="46" t="s">
        <v>311</v>
      </c>
      <c r="F200" s="23" t="s">
        <v>228</v>
      </c>
      <c r="G200" s="73">
        <v>10</v>
      </c>
      <c r="H200" s="25">
        <v>155.28</v>
      </c>
      <c r="I200" s="28">
        <f t="shared" si="16"/>
        <v>194.1</v>
      </c>
      <c r="J200" s="28">
        <f t="shared" si="17"/>
        <v>1941</v>
      </c>
      <c r="K200" s="52"/>
    </row>
    <row r="201" spans="1:11" s="86" customFormat="1" ht="25.5" outlineLevel="1">
      <c r="A201" s="23"/>
      <c r="B201" s="24" t="s">
        <v>69</v>
      </c>
      <c r="C201" s="24">
        <v>86901</v>
      </c>
      <c r="D201" s="24" t="s">
        <v>230</v>
      </c>
      <c r="E201" s="46" t="s">
        <v>310</v>
      </c>
      <c r="F201" s="23" t="s">
        <v>228</v>
      </c>
      <c r="G201" s="73">
        <v>21</v>
      </c>
      <c r="H201" s="25">
        <v>102.07</v>
      </c>
      <c r="I201" s="110">
        <f t="shared" si="16"/>
        <v>127.58749999999999</v>
      </c>
      <c r="J201" s="110">
        <f t="shared" si="17"/>
        <v>2679.3374999999996</v>
      </c>
      <c r="K201" s="84"/>
    </row>
    <row r="202" spans="1:11" outlineLevel="1">
      <c r="A202" s="23"/>
      <c r="B202" s="24" t="s">
        <v>70</v>
      </c>
      <c r="C202" s="24">
        <v>86906</v>
      </c>
      <c r="D202" s="24" t="s">
        <v>230</v>
      </c>
      <c r="E202" s="46" t="s">
        <v>309</v>
      </c>
      <c r="F202" s="23" t="s">
        <v>228</v>
      </c>
      <c r="G202" s="73">
        <f>21+10</f>
        <v>31</v>
      </c>
      <c r="H202" s="25">
        <v>36.67</v>
      </c>
      <c r="I202" s="28">
        <f t="shared" si="16"/>
        <v>45.837500000000006</v>
      </c>
      <c r="J202" s="28">
        <f t="shared" si="17"/>
        <v>1420.9625000000001</v>
      </c>
      <c r="K202" s="52"/>
    </row>
    <row r="203" spans="1:11" outlineLevel="1">
      <c r="A203" s="23"/>
      <c r="B203" s="24" t="s">
        <v>71</v>
      </c>
      <c r="C203" s="24">
        <v>21103</v>
      </c>
      <c r="D203" s="24" t="s">
        <v>230</v>
      </c>
      <c r="E203" s="46" t="s">
        <v>314</v>
      </c>
      <c r="F203" s="23" t="s">
        <v>228</v>
      </c>
      <c r="G203" s="73">
        <v>26</v>
      </c>
      <c r="H203" s="25">
        <v>31.95</v>
      </c>
      <c r="I203" s="28">
        <f t="shared" si="16"/>
        <v>39.9375</v>
      </c>
      <c r="J203" s="28">
        <f t="shared" si="17"/>
        <v>1038.375</v>
      </c>
      <c r="K203" s="52"/>
    </row>
    <row r="204" spans="1:11" outlineLevel="1">
      <c r="A204" s="23"/>
      <c r="B204" s="24" t="s">
        <v>72</v>
      </c>
      <c r="C204" s="130">
        <v>4268</v>
      </c>
      <c r="D204" s="24" t="s">
        <v>230</v>
      </c>
      <c r="E204" s="46" t="s">
        <v>313</v>
      </c>
      <c r="F204" s="23" t="s">
        <v>228</v>
      </c>
      <c r="G204" s="73">
        <v>24</v>
      </c>
      <c r="H204" s="25">
        <v>33.32</v>
      </c>
      <c r="I204" s="28">
        <f t="shared" si="16"/>
        <v>41.65</v>
      </c>
      <c r="J204" s="28">
        <f t="shared" si="17"/>
        <v>999.59999999999991</v>
      </c>
      <c r="K204" s="52"/>
    </row>
    <row r="205" spans="1:11" outlineLevel="1">
      <c r="A205" s="23"/>
      <c r="B205" s="24" t="s">
        <v>73</v>
      </c>
      <c r="C205" s="24">
        <v>27399</v>
      </c>
      <c r="D205" s="24" t="s">
        <v>230</v>
      </c>
      <c r="E205" s="30" t="s">
        <v>312</v>
      </c>
      <c r="F205" s="23" t="s">
        <v>228</v>
      </c>
      <c r="G205" s="73">
        <v>8</v>
      </c>
      <c r="H205" s="25">
        <v>77.900000000000006</v>
      </c>
      <c r="I205" s="28">
        <f t="shared" si="16"/>
        <v>97.375</v>
      </c>
      <c r="J205" s="28">
        <f t="shared" si="17"/>
        <v>779</v>
      </c>
      <c r="K205" s="52"/>
    </row>
    <row r="206" spans="1:11" outlineLevel="1">
      <c r="A206" s="23"/>
      <c r="B206" s="24" t="s">
        <v>74</v>
      </c>
      <c r="C206" s="24" t="s">
        <v>88</v>
      </c>
      <c r="D206" s="24" t="s">
        <v>9</v>
      </c>
      <c r="E206" s="46" t="s">
        <v>317</v>
      </c>
      <c r="F206" s="23" t="s">
        <v>228</v>
      </c>
      <c r="G206" s="73">
        <v>4</v>
      </c>
      <c r="H206" s="25">
        <v>230</v>
      </c>
      <c r="I206" s="28">
        <f t="shared" si="16"/>
        <v>287.5</v>
      </c>
      <c r="J206" s="28">
        <f t="shared" si="17"/>
        <v>1150</v>
      </c>
      <c r="K206" s="52"/>
    </row>
    <row r="207" spans="1:11" ht="25.5" outlineLevel="1">
      <c r="A207" s="23"/>
      <c r="B207" s="24" t="s">
        <v>75</v>
      </c>
      <c r="C207" s="24">
        <v>11777</v>
      </c>
      <c r="D207" s="24" t="s">
        <v>230</v>
      </c>
      <c r="E207" s="46" t="s">
        <v>316</v>
      </c>
      <c r="F207" s="23" t="s">
        <v>228</v>
      </c>
      <c r="G207" s="73">
        <v>4</v>
      </c>
      <c r="H207" s="25">
        <v>124.22</v>
      </c>
      <c r="I207" s="28">
        <f t="shared" si="16"/>
        <v>155.27500000000001</v>
      </c>
      <c r="J207" s="28">
        <f t="shared" si="17"/>
        <v>621.1</v>
      </c>
      <c r="K207" s="52"/>
    </row>
    <row r="208" spans="1:11" ht="25.5" outlineLevel="1">
      <c r="A208" s="23"/>
      <c r="B208" s="24" t="s">
        <v>76</v>
      </c>
      <c r="C208" s="24">
        <v>9535</v>
      </c>
      <c r="D208" s="24" t="s">
        <v>230</v>
      </c>
      <c r="E208" s="46" t="s">
        <v>315</v>
      </c>
      <c r="F208" s="23" t="s">
        <v>228</v>
      </c>
      <c r="G208" s="73">
        <v>15</v>
      </c>
      <c r="H208" s="25">
        <v>48.2</v>
      </c>
      <c r="I208" s="28">
        <f t="shared" si="16"/>
        <v>60.25</v>
      </c>
      <c r="J208" s="28">
        <f t="shared" si="17"/>
        <v>903.75</v>
      </c>
      <c r="K208" s="52"/>
    </row>
    <row r="209" spans="1:11" ht="25.5" outlineLevel="1">
      <c r="A209" s="23"/>
      <c r="B209" s="24" t="s">
        <v>77</v>
      </c>
      <c r="C209" s="24">
        <v>86906</v>
      </c>
      <c r="D209" s="24" t="s">
        <v>230</v>
      </c>
      <c r="E209" s="46" t="s">
        <v>319</v>
      </c>
      <c r="F209" s="23" t="s">
        <v>228</v>
      </c>
      <c r="G209" s="79">
        <v>15</v>
      </c>
      <c r="H209" s="25">
        <v>36.67</v>
      </c>
      <c r="I209" s="28">
        <f t="shared" si="16"/>
        <v>45.837500000000006</v>
      </c>
      <c r="J209" s="28">
        <f t="shared" si="17"/>
        <v>687.56250000000011</v>
      </c>
      <c r="K209" s="52"/>
    </row>
    <row r="210" spans="1:11" outlineLevel="1">
      <c r="A210" s="23"/>
      <c r="B210" s="24" t="s">
        <v>78</v>
      </c>
      <c r="C210" s="24">
        <v>20271</v>
      </c>
      <c r="D210" s="24" t="s">
        <v>230</v>
      </c>
      <c r="E210" s="46" t="s">
        <v>318</v>
      </c>
      <c r="F210" s="23" t="s">
        <v>228</v>
      </c>
      <c r="G210" s="79">
        <f>2</f>
        <v>2</v>
      </c>
      <c r="H210" s="25">
        <v>188.67</v>
      </c>
      <c r="I210" s="28">
        <f t="shared" si="16"/>
        <v>235.83749999999998</v>
      </c>
      <c r="J210" s="28">
        <f t="shared" si="17"/>
        <v>471.67499999999995</v>
      </c>
      <c r="K210" s="52"/>
    </row>
    <row r="211" spans="1:11" ht="25.5" outlineLevel="1">
      <c r="A211" s="23"/>
      <c r="B211" s="24" t="s">
        <v>79</v>
      </c>
      <c r="C211" s="24">
        <v>86910</v>
      </c>
      <c r="D211" s="24" t="s">
        <v>230</v>
      </c>
      <c r="E211" s="46" t="s">
        <v>320</v>
      </c>
      <c r="F211" s="23" t="s">
        <v>228</v>
      </c>
      <c r="G211" s="79">
        <f>1+2</f>
        <v>3</v>
      </c>
      <c r="H211" s="25">
        <v>126.4</v>
      </c>
      <c r="I211" s="28">
        <f t="shared" si="16"/>
        <v>158</v>
      </c>
      <c r="J211" s="28">
        <f t="shared" si="17"/>
        <v>474</v>
      </c>
      <c r="K211" s="52"/>
    </row>
    <row r="212" spans="1:11" ht="25.5" outlineLevel="1">
      <c r="A212" s="23"/>
      <c r="B212" s="24" t="s">
        <v>80</v>
      </c>
      <c r="C212" s="24">
        <v>86910</v>
      </c>
      <c r="D212" s="24" t="s">
        <v>230</v>
      </c>
      <c r="E212" s="46" t="s">
        <v>325</v>
      </c>
      <c r="F212" s="23" t="s">
        <v>228</v>
      </c>
      <c r="G212" s="79">
        <v>10</v>
      </c>
      <c r="H212" s="25">
        <v>126.4</v>
      </c>
      <c r="I212" s="28">
        <f t="shared" si="16"/>
        <v>158</v>
      </c>
      <c r="J212" s="28">
        <f t="shared" si="17"/>
        <v>1580</v>
      </c>
      <c r="K212" s="52"/>
    </row>
    <row r="213" spans="1:11" ht="38.25" outlineLevel="1">
      <c r="A213" s="23"/>
      <c r="B213" s="24" t="s">
        <v>81</v>
      </c>
      <c r="C213" s="24">
        <v>86936</v>
      </c>
      <c r="D213" s="24" t="s">
        <v>230</v>
      </c>
      <c r="E213" s="46" t="s">
        <v>321</v>
      </c>
      <c r="F213" s="23" t="s">
        <v>228</v>
      </c>
      <c r="G213" s="79">
        <v>2</v>
      </c>
      <c r="H213" s="25">
        <v>229.65</v>
      </c>
      <c r="I213" s="28">
        <f t="shared" si="16"/>
        <v>287.0625</v>
      </c>
      <c r="J213" s="28">
        <f t="shared" si="17"/>
        <v>574.125</v>
      </c>
      <c r="K213" s="52"/>
    </row>
    <row r="214" spans="1:11" ht="38.25" outlineLevel="1">
      <c r="A214" s="23"/>
      <c r="B214" s="24" t="s">
        <v>326</v>
      </c>
      <c r="C214" s="24">
        <v>86936</v>
      </c>
      <c r="D214" s="24" t="s">
        <v>230</v>
      </c>
      <c r="E214" s="46" t="s">
        <v>322</v>
      </c>
      <c r="F214" s="23" t="s">
        <v>200</v>
      </c>
      <c r="G214" s="79">
        <v>13</v>
      </c>
      <c r="H214" s="25">
        <v>229.65</v>
      </c>
      <c r="I214" s="28">
        <f t="shared" si="16"/>
        <v>287.0625</v>
      </c>
      <c r="J214" s="28">
        <f t="shared" si="17"/>
        <v>3731.8125</v>
      </c>
      <c r="K214" s="52"/>
    </row>
    <row r="215" spans="1:11" outlineLevel="1">
      <c r="A215" s="23"/>
      <c r="B215" s="24" t="s">
        <v>82</v>
      </c>
      <c r="C215" s="24">
        <v>86911</v>
      </c>
      <c r="D215" s="24" t="s">
        <v>230</v>
      </c>
      <c r="E215" s="46" t="s">
        <v>323</v>
      </c>
      <c r="F215" s="23" t="s">
        <v>228</v>
      </c>
      <c r="G215" s="79">
        <v>13</v>
      </c>
      <c r="H215" s="25">
        <v>35.74</v>
      </c>
      <c r="I215" s="28">
        <f t="shared" si="16"/>
        <v>44.675000000000004</v>
      </c>
      <c r="J215" s="28">
        <f t="shared" si="17"/>
        <v>580.77500000000009</v>
      </c>
      <c r="K215" s="52"/>
    </row>
    <row r="216" spans="1:11" outlineLevel="1">
      <c r="A216" s="23"/>
      <c r="B216" s="24" t="s">
        <v>83</v>
      </c>
      <c r="C216" s="24">
        <v>11777</v>
      </c>
      <c r="D216" s="24" t="s">
        <v>230</v>
      </c>
      <c r="E216" s="46" t="s">
        <v>324</v>
      </c>
      <c r="F216" s="23" t="s">
        <v>228</v>
      </c>
      <c r="G216" s="79">
        <v>1</v>
      </c>
      <c r="H216" s="25">
        <v>124.22</v>
      </c>
      <c r="I216" s="28">
        <f t="shared" si="16"/>
        <v>155.27500000000001</v>
      </c>
      <c r="J216" s="28">
        <f t="shared" si="17"/>
        <v>155.27500000000001</v>
      </c>
      <c r="K216" s="52"/>
    </row>
    <row r="217" spans="1:11" ht="12.75" customHeight="1" outlineLevel="1">
      <c r="A217" s="23"/>
      <c r="B217" s="32" t="s">
        <v>84</v>
      </c>
      <c r="C217" s="32"/>
      <c r="D217" s="32"/>
      <c r="E217" s="33"/>
      <c r="F217" s="33"/>
      <c r="G217" s="34"/>
      <c r="H217" s="34"/>
      <c r="I217" s="33"/>
      <c r="J217" s="35">
        <f>SUM(J191:J216)</f>
        <v>33035.625</v>
      </c>
      <c r="K217" s="52"/>
    </row>
    <row r="218" spans="1:11">
      <c r="A218" s="23"/>
      <c r="B218" s="24"/>
      <c r="C218" s="24"/>
      <c r="D218" s="24"/>
      <c r="E218" s="31"/>
      <c r="F218" s="23"/>
      <c r="G218" s="73"/>
      <c r="H218" s="25"/>
      <c r="I218" s="22"/>
      <c r="J218" s="22"/>
      <c r="K218" s="52"/>
    </row>
    <row r="219" spans="1:11">
      <c r="A219" s="23"/>
      <c r="B219" s="42">
        <v>17</v>
      </c>
      <c r="C219" s="42"/>
      <c r="D219" s="42"/>
      <c r="E219" s="43" t="s">
        <v>201</v>
      </c>
      <c r="F219" s="43"/>
      <c r="G219" s="44"/>
      <c r="H219" s="44"/>
      <c r="I219" s="43"/>
      <c r="J219" s="45">
        <f>J225</f>
        <v>49895.558920000003</v>
      </c>
      <c r="K219" s="52"/>
    </row>
    <row r="220" spans="1:11" outlineLevel="1">
      <c r="A220" s="23"/>
      <c r="B220" s="24" t="s">
        <v>85</v>
      </c>
      <c r="C220" s="24">
        <v>11795</v>
      </c>
      <c r="D220" s="24" t="s">
        <v>230</v>
      </c>
      <c r="E220" s="31" t="s">
        <v>202</v>
      </c>
      <c r="F220" s="23" t="s">
        <v>231</v>
      </c>
      <c r="G220" s="73">
        <f>64.25*0.6+12.5*0.65+1.8*1.4+2.5*0.55+8.2*0.7</f>
        <v>56.31</v>
      </c>
      <c r="H220" s="25">
        <v>246.24</v>
      </c>
      <c r="I220" s="28">
        <f>H220*$J$8</f>
        <v>307.8</v>
      </c>
      <c r="J220" s="28">
        <f>G220*I220</f>
        <v>17332.218000000001</v>
      </c>
      <c r="K220" s="52"/>
    </row>
    <row r="221" spans="1:11" outlineLevel="1">
      <c r="A221" s="23"/>
      <c r="B221" s="24" t="s">
        <v>203</v>
      </c>
      <c r="C221" s="24">
        <v>11795</v>
      </c>
      <c r="D221" s="24" t="s">
        <v>230</v>
      </c>
      <c r="E221" s="31" t="s">
        <v>204</v>
      </c>
      <c r="F221" s="23" t="s">
        <v>231</v>
      </c>
      <c r="G221" s="73">
        <f>1.15*0.65+6*0.5+97.5*0.4</f>
        <v>42.747500000000002</v>
      </c>
      <c r="H221" s="25">
        <v>246.24</v>
      </c>
      <c r="I221" s="28">
        <f>H221*$J$8</f>
        <v>307.8</v>
      </c>
      <c r="J221" s="28">
        <f>G221*I221</f>
        <v>13157.6805</v>
      </c>
      <c r="K221" s="52"/>
    </row>
    <row r="222" spans="1:11" s="131" customFormat="1" outlineLevel="1">
      <c r="A222" s="23"/>
      <c r="B222" s="24" t="s">
        <v>205</v>
      </c>
      <c r="C222" s="24">
        <v>11795</v>
      </c>
      <c r="D222" s="24" t="s">
        <v>230</v>
      </c>
      <c r="E222" s="31" t="s">
        <v>327</v>
      </c>
      <c r="F222" s="23" t="s">
        <v>231</v>
      </c>
      <c r="G222" s="73">
        <f>(2*0.25*0.69+0.25*0.38)+(1.79*0.03+1.79*0.38)+(2.25*0.3+2.25*0.38)</f>
        <v>2.7039</v>
      </c>
      <c r="H222" s="25">
        <v>246.24</v>
      </c>
      <c r="I222" s="28">
        <f>H222*$J$8</f>
        <v>307.8</v>
      </c>
      <c r="J222" s="28">
        <f>G222*I222</f>
        <v>832.26042000000007</v>
      </c>
      <c r="K222" s="52"/>
    </row>
    <row r="223" spans="1:11" s="38" customFormat="1" outlineLevel="1">
      <c r="A223" s="23"/>
      <c r="B223" s="24" t="s">
        <v>468</v>
      </c>
      <c r="C223" s="24">
        <v>11795</v>
      </c>
      <c r="D223" s="24" t="s">
        <v>230</v>
      </c>
      <c r="E223" s="132" t="s">
        <v>453</v>
      </c>
      <c r="F223" s="133" t="s">
        <v>231</v>
      </c>
      <c r="G223" s="134">
        <v>53</v>
      </c>
      <c r="H223" s="25">
        <v>246.24</v>
      </c>
      <c r="I223" s="125">
        <f>H223*$J$8</f>
        <v>307.8</v>
      </c>
      <c r="J223" s="125">
        <f>G223*I223</f>
        <v>16313.400000000001</v>
      </c>
      <c r="K223" s="135"/>
    </row>
    <row r="224" spans="1:11" s="38" customFormat="1" outlineLevel="1">
      <c r="A224" s="23"/>
      <c r="B224" s="24" t="s">
        <v>469</v>
      </c>
      <c r="C224" s="133" t="s">
        <v>8</v>
      </c>
      <c r="D224" s="133" t="s">
        <v>9</v>
      </c>
      <c r="E224" s="132" t="s">
        <v>454</v>
      </c>
      <c r="F224" s="133" t="s">
        <v>242</v>
      </c>
      <c r="G224" s="73">
        <f>4.52</f>
        <v>4.5199999999999996</v>
      </c>
      <c r="H224" s="134">
        <v>400</v>
      </c>
      <c r="I224" s="125">
        <f>H224*$J$8</f>
        <v>500</v>
      </c>
      <c r="J224" s="125">
        <f>G224*I224</f>
        <v>2260</v>
      </c>
      <c r="K224" s="135"/>
    </row>
    <row r="225" spans="1:11" ht="12.75" customHeight="1" outlineLevel="1">
      <c r="A225" s="23"/>
      <c r="B225" s="32" t="s">
        <v>86</v>
      </c>
      <c r="C225" s="32"/>
      <c r="D225" s="32"/>
      <c r="E225" s="33"/>
      <c r="F225" s="33"/>
      <c r="G225" s="34"/>
      <c r="H225" s="34"/>
      <c r="I225" s="33"/>
      <c r="J225" s="35">
        <f>SUM(J220:J224)</f>
        <v>49895.558920000003</v>
      </c>
      <c r="K225" s="52"/>
    </row>
    <row r="226" spans="1:11">
      <c r="A226" s="23"/>
      <c r="B226" s="24"/>
      <c r="C226" s="24"/>
      <c r="D226" s="24"/>
      <c r="E226" s="31"/>
      <c r="F226" s="23"/>
      <c r="G226" s="73"/>
      <c r="H226" s="25"/>
      <c r="I226" s="22"/>
      <c r="J226" s="22"/>
      <c r="K226" s="52"/>
    </row>
    <row r="227" spans="1:11">
      <c r="A227" s="23"/>
      <c r="B227" s="42">
        <v>19</v>
      </c>
      <c r="C227" s="42"/>
      <c r="D227" s="42"/>
      <c r="E227" s="43" t="s">
        <v>92</v>
      </c>
      <c r="F227" s="43"/>
      <c r="G227" s="44"/>
      <c r="H227" s="44"/>
      <c r="I227" s="43"/>
      <c r="J227" s="45">
        <f>J240</f>
        <v>31456.6875</v>
      </c>
      <c r="K227" s="52"/>
    </row>
    <row r="228" spans="1:11" outlineLevel="1">
      <c r="A228" s="23"/>
      <c r="B228" s="18" t="s">
        <v>89</v>
      </c>
      <c r="C228" s="18"/>
      <c r="D228" s="18"/>
      <c r="E228" s="21" t="s">
        <v>206</v>
      </c>
      <c r="F228" s="21"/>
      <c r="G228" s="20"/>
      <c r="H228" s="20"/>
      <c r="I228" s="21"/>
      <c r="J228" s="21"/>
      <c r="K228" s="52"/>
    </row>
    <row r="229" spans="1:11" s="86" customFormat="1" outlineLevel="1">
      <c r="A229" s="23"/>
      <c r="B229" s="81" t="s">
        <v>90</v>
      </c>
      <c r="C229" s="81">
        <v>68070</v>
      </c>
      <c r="D229" s="81" t="s">
        <v>230</v>
      </c>
      <c r="E229" s="108" t="s">
        <v>210</v>
      </c>
      <c r="F229" s="82" t="s">
        <v>242</v>
      </c>
      <c r="G229" s="109">
        <v>3</v>
      </c>
      <c r="H229" s="109">
        <v>46.69</v>
      </c>
      <c r="I229" s="110">
        <f>H229*$J$8</f>
        <v>58.362499999999997</v>
      </c>
      <c r="J229" s="110">
        <f>G229*I229</f>
        <v>175.08749999999998</v>
      </c>
      <c r="K229" s="84"/>
    </row>
    <row r="230" spans="1:11" s="86" customFormat="1" outlineLevel="1">
      <c r="A230" s="23"/>
      <c r="B230" s="81" t="s">
        <v>207</v>
      </c>
      <c r="C230" s="81">
        <v>26</v>
      </c>
      <c r="D230" s="81" t="s">
        <v>230</v>
      </c>
      <c r="E230" s="85" t="s">
        <v>354</v>
      </c>
      <c r="F230" s="136" t="s">
        <v>242</v>
      </c>
      <c r="G230" s="109">
        <v>90</v>
      </c>
      <c r="H230" s="109">
        <v>2.41</v>
      </c>
      <c r="I230" s="110">
        <f t="shared" ref="I230:I239" si="18">H230*$J$8</f>
        <v>3.0125000000000002</v>
      </c>
      <c r="J230" s="110">
        <f t="shared" ref="J230:J239" si="19">G230*I230</f>
        <v>271.125</v>
      </c>
      <c r="K230" s="84"/>
    </row>
    <row r="231" spans="1:11" s="86" customFormat="1" outlineLevel="1">
      <c r="A231" s="23"/>
      <c r="B231" s="81" t="s">
        <v>208</v>
      </c>
      <c r="C231" s="81">
        <v>1595</v>
      </c>
      <c r="D231" s="81" t="s">
        <v>230</v>
      </c>
      <c r="E231" s="85" t="s">
        <v>340</v>
      </c>
      <c r="F231" s="82" t="s">
        <v>228</v>
      </c>
      <c r="G231" s="109">
        <v>26</v>
      </c>
      <c r="H231" s="109">
        <v>11.93</v>
      </c>
      <c r="I231" s="110">
        <f t="shared" si="18"/>
        <v>14.9125</v>
      </c>
      <c r="J231" s="110">
        <f t="shared" si="19"/>
        <v>387.72499999999997</v>
      </c>
      <c r="K231" s="84"/>
    </row>
    <row r="232" spans="1:11" s="86" customFormat="1" outlineLevel="1">
      <c r="A232" s="23"/>
      <c r="B232" s="81" t="s">
        <v>209</v>
      </c>
      <c r="C232" s="81" t="s">
        <v>507</v>
      </c>
      <c r="D232" s="81" t="s">
        <v>230</v>
      </c>
      <c r="E232" s="85" t="s">
        <v>212</v>
      </c>
      <c r="F232" s="82" t="s">
        <v>228</v>
      </c>
      <c r="G232" s="109">
        <v>5</v>
      </c>
      <c r="H232" s="109">
        <v>18.37</v>
      </c>
      <c r="I232" s="110">
        <f t="shared" si="18"/>
        <v>22.962500000000002</v>
      </c>
      <c r="J232" s="110">
        <f t="shared" si="19"/>
        <v>114.81250000000001</v>
      </c>
      <c r="K232" s="84"/>
    </row>
    <row r="233" spans="1:11" s="86" customFormat="1" outlineLevel="1">
      <c r="A233" s="23"/>
      <c r="B233" s="81" t="s">
        <v>387</v>
      </c>
      <c r="C233" s="81" t="s">
        <v>508</v>
      </c>
      <c r="D233" s="81" t="s">
        <v>230</v>
      </c>
      <c r="E233" s="85" t="s">
        <v>213</v>
      </c>
      <c r="F233" s="82" t="s">
        <v>228</v>
      </c>
      <c r="G233" s="109">
        <v>1</v>
      </c>
      <c r="H233" s="109">
        <v>18.37</v>
      </c>
      <c r="I233" s="110">
        <f t="shared" si="18"/>
        <v>22.962500000000002</v>
      </c>
      <c r="J233" s="110">
        <f t="shared" si="19"/>
        <v>22.962500000000002</v>
      </c>
      <c r="K233" s="84"/>
    </row>
    <row r="234" spans="1:11" s="86" customFormat="1" ht="25.5" outlineLevel="1">
      <c r="A234" s="23"/>
      <c r="B234" s="81" t="s">
        <v>388</v>
      </c>
      <c r="C234" s="81" t="s">
        <v>8</v>
      </c>
      <c r="D234" s="133" t="s">
        <v>9</v>
      </c>
      <c r="E234" s="108" t="s">
        <v>341</v>
      </c>
      <c r="F234" s="82" t="s">
        <v>228</v>
      </c>
      <c r="G234" s="109">
        <v>1</v>
      </c>
      <c r="H234" s="109">
        <v>230</v>
      </c>
      <c r="I234" s="110">
        <f t="shared" si="18"/>
        <v>287.5</v>
      </c>
      <c r="J234" s="110">
        <f t="shared" si="19"/>
        <v>287.5</v>
      </c>
      <c r="K234" s="84"/>
    </row>
    <row r="235" spans="1:11" s="86" customFormat="1" outlineLevel="1">
      <c r="A235" s="23"/>
      <c r="B235" s="81" t="s">
        <v>389</v>
      </c>
      <c r="C235" s="81">
        <v>68069</v>
      </c>
      <c r="D235" s="81" t="s">
        <v>230</v>
      </c>
      <c r="E235" s="85" t="s">
        <v>214</v>
      </c>
      <c r="F235" s="82" t="s">
        <v>228</v>
      </c>
      <c r="G235" s="109">
        <v>13</v>
      </c>
      <c r="H235" s="109">
        <v>58.5</v>
      </c>
      <c r="I235" s="110">
        <f t="shared" si="18"/>
        <v>73.125</v>
      </c>
      <c r="J235" s="110">
        <f t="shared" si="19"/>
        <v>950.625</v>
      </c>
      <c r="K235" s="84"/>
    </row>
    <row r="236" spans="1:11" s="86" customFormat="1" outlineLevel="1">
      <c r="A236" s="23"/>
      <c r="B236" s="81" t="s">
        <v>390</v>
      </c>
      <c r="C236" s="81">
        <v>72927</v>
      </c>
      <c r="D236" s="81" t="s">
        <v>230</v>
      </c>
      <c r="E236" s="85" t="s">
        <v>342</v>
      </c>
      <c r="F236" s="136" t="s">
        <v>242</v>
      </c>
      <c r="G236" s="109">
        <v>20</v>
      </c>
      <c r="H236" s="109">
        <v>28.62</v>
      </c>
      <c r="I236" s="110">
        <f t="shared" si="18"/>
        <v>35.774999999999999</v>
      </c>
      <c r="J236" s="110">
        <f t="shared" si="19"/>
        <v>715.5</v>
      </c>
      <c r="K236" s="84"/>
    </row>
    <row r="237" spans="1:11" s="86" customFormat="1" outlineLevel="1">
      <c r="A237" s="23"/>
      <c r="B237" s="81" t="s">
        <v>391</v>
      </c>
      <c r="C237" s="81">
        <v>72929</v>
      </c>
      <c r="D237" s="81" t="s">
        <v>230</v>
      </c>
      <c r="E237" s="85" t="s">
        <v>211</v>
      </c>
      <c r="F237" s="136" t="s">
        <v>242</v>
      </c>
      <c r="G237" s="109">
        <v>500</v>
      </c>
      <c r="H237" s="109">
        <v>38.11</v>
      </c>
      <c r="I237" s="110">
        <f t="shared" si="18"/>
        <v>47.637500000000003</v>
      </c>
      <c r="J237" s="110">
        <f t="shared" si="19"/>
        <v>23818.75</v>
      </c>
      <c r="K237" s="84"/>
    </row>
    <row r="238" spans="1:11" s="86" customFormat="1" ht="25.5" outlineLevel="1">
      <c r="A238" s="23"/>
      <c r="B238" s="81" t="s">
        <v>392</v>
      </c>
      <c r="C238" s="81" t="s">
        <v>215</v>
      </c>
      <c r="D238" s="81" t="s">
        <v>230</v>
      </c>
      <c r="E238" s="108" t="s">
        <v>94</v>
      </c>
      <c r="F238" s="82" t="s">
        <v>228</v>
      </c>
      <c r="G238" s="109">
        <v>7</v>
      </c>
      <c r="H238" s="109">
        <v>500</v>
      </c>
      <c r="I238" s="110">
        <f t="shared" si="18"/>
        <v>625</v>
      </c>
      <c r="J238" s="110">
        <f t="shared" si="19"/>
        <v>4375</v>
      </c>
      <c r="K238" s="84"/>
    </row>
    <row r="239" spans="1:11" s="86" customFormat="1" outlineLevel="1">
      <c r="A239" s="23"/>
      <c r="B239" s="81" t="s">
        <v>393</v>
      </c>
      <c r="C239" s="81">
        <v>72263</v>
      </c>
      <c r="D239" s="81" t="s">
        <v>230</v>
      </c>
      <c r="E239" s="85" t="s">
        <v>216</v>
      </c>
      <c r="F239" s="82" t="s">
        <v>228</v>
      </c>
      <c r="G239" s="109">
        <v>16</v>
      </c>
      <c r="H239" s="109">
        <v>16.88</v>
      </c>
      <c r="I239" s="110">
        <f t="shared" si="18"/>
        <v>21.099999999999998</v>
      </c>
      <c r="J239" s="110">
        <f t="shared" si="19"/>
        <v>337.59999999999997</v>
      </c>
      <c r="K239" s="84"/>
    </row>
    <row r="240" spans="1:11" ht="12.75" customHeight="1" outlineLevel="1">
      <c r="A240" s="23"/>
      <c r="B240" s="32" t="s">
        <v>91</v>
      </c>
      <c r="C240" s="32"/>
      <c r="D240" s="32"/>
      <c r="E240" s="33"/>
      <c r="F240" s="33"/>
      <c r="G240" s="34"/>
      <c r="H240" s="34"/>
      <c r="I240" s="33"/>
      <c r="J240" s="35">
        <f>SUM(J229:J239)</f>
        <v>31456.6875</v>
      </c>
      <c r="K240" s="52"/>
    </row>
    <row r="241" spans="1:11">
      <c r="A241" s="23"/>
      <c r="B241" s="90"/>
      <c r="C241" s="90"/>
      <c r="D241" s="90"/>
      <c r="E241" s="93"/>
      <c r="F241" s="93"/>
      <c r="G241" s="83"/>
      <c r="H241" s="83"/>
      <c r="I241" s="93"/>
      <c r="J241" s="94"/>
      <c r="K241" s="52"/>
    </row>
    <row r="242" spans="1:11">
      <c r="A242" s="23"/>
      <c r="B242" s="42" t="s">
        <v>395</v>
      </c>
      <c r="C242" s="42"/>
      <c r="D242" s="42"/>
      <c r="E242" s="43" t="s">
        <v>394</v>
      </c>
      <c r="F242" s="43"/>
      <c r="G242" s="44"/>
      <c r="H242" s="44"/>
      <c r="I242" s="43"/>
      <c r="J242" s="45">
        <f>J251</f>
        <v>2230.125</v>
      </c>
      <c r="K242" s="52"/>
    </row>
    <row r="243" spans="1:11" s="86" customFormat="1" outlineLevel="1">
      <c r="A243" s="23"/>
      <c r="B243" s="81" t="s">
        <v>93</v>
      </c>
      <c r="C243" s="81" t="s">
        <v>8</v>
      </c>
      <c r="D243" s="81"/>
      <c r="E243" s="108" t="s">
        <v>343</v>
      </c>
      <c r="F243" s="82" t="s">
        <v>228</v>
      </c>
      <c r="G243" s="109">
        <v>2</v>
      </c>
      <c r="H243" s="109">
        <v>300</v>
      </c>
      <c r="I243" s="110">
        <f>H243*$J$8</f>
        <v>375</v>
      </c>
      <c r="J243" s="110">
        <f>G243*I243</f>
        <v>750</v>
      </c>
      <c r="K243" s="84"/>
    </row>
    <row r="244" spans="1:11" s="86" customFormat="1" outlineLevel="1">
      <c r="A244" s="23"/>
      <c r="B244" s="81" t="s">
        <v>397</v>
      </c>
      <c r="C244" s="81" t="s">
        <v>411</v>
      </c>
      <c r="D244" s="81" t="s">
        <v>230</v>
      </c>
      <c r="E244" s="108" t="s">
        <v>344</v>
      </c>
      <c r="F244" s="82" t="s">
        <v>242</v>
      </c>
      <c r="G244" s="109">
        <v>18</v>
      </c>
      <c r="H244" s="109">
        <v>21.91</v>
      </c>
      <c r="I244" s="110">
        <f t="shared" ref="I244:I250" si="20">H244*$J$8</f>
        <v>27.387499999999999</v>
      </c>
      <c r="J244" s="110">
        <f t="shared" ref="J244:J250" si="21">G244*I244</f>
        <v>492.97499999999997</v>
      </c>
      <c r="K244" s="84"/>
    </row>
    <row r="245" spans="1:11" s="86" customFormat="1" outlineLevel="1">
      <c r="A245" s="23"/>
      <c r="B245" s="81" t="s">
        <v>398</v>
      </c>
      <c r="C245" s="81" t="s">
        <v>8</v>
      </c>
      <c r="D245" s="81" t="s">
        <v>412</v>
      </c>
      <c r="E245" s="108" t="s">
        <v>345</v>
      </c>
      <c r="F245" s="82" t="s">
        <v>242</v>
      </c>
      <c r="G245" s="109">
        <v>18</v>
      </c>
      <c r="H245" s="109">
        <v>2</v>
      </c>
      <c r="I245" s="110">
        <f t="shared" si="20"/>
        <v>2.5</v>
      </c>
      <c r="J245" s="110">
        <f t="shared" si="21"/>
        <v>45</v>
      </c>
      <c r="K245" s="84"/>
    </row>
    <row r="246" spans="1:11" s="86" customFormat="1" outlineLevel="1">
      <c r="A246" s="23"/>
      <c r="B246" s="81" t="s">
        <v>399</v>
      </c>
      <c r="C246" s="81" t="s">
        <v>8</v>
      </c>
      <c r="D246" s="81" t="s">
        <v>412</v>
      </c>
      <c r="E246" s="108" t="s">
        <v>346</v>
      </c>
      <c r="F246" s="82" t="s">
        <v>228</v>
      </c>
      <c r="G246" s="109">
        <v>4</v>
      </c>
      <c r="H246" s="109">
        <v>45.68</v>
      </c>
      <c r="I246" s="110">
        <f t="shared" si="20"/>
        <v>57.1</v>
      </c>
      <c r="J246" s="110">
        <f t="shared" si="21"/>
        <v>228.4</v>
      </c>
      <c r="K246" s="84"/>
    </row>
    <row r="247" spans="1:11" s="86" customFormat="1" outlineLevel="1">
      <c r="A247" s="23"/>
      <c r="B247" s="81" t="s">
        <v>400</v>
      </c>
      <c r="C247" s="81" t="s">
        <v>8</v>
      </c>
      <c r="D247" s="81" t="s">
        <v>412</v>
      </c>
      <c r="E247" s="108" t="s">
        <v>347</v>
      </c>
      <c r="F247" s="82" t="s">
        <v>228</v>
      </c>
      <c r="G247" s="109">
        <v>1</v>
      </c>
      <c r="H247" s="109">
        <v>95</v>
      </c>
      <c r="I247" s="110">
        <f t="shared" si="20"/>
        <v>118.75</v>
      </c>
      <c r="J247" s="110">
        <f t="shared" si="21"/>
        <v>118.75</v>
      </c>
      <c r="K247" s="84"/>
    </row>
    <row r="248" spans="1:11" s="86" customFormat="1" outlineLevel="1">
      <c r="A248" s="23"/>
      <c r="B248" s="81" t="s">
        <v>401</v>
      </c>
      <c r="C248" s="81" t="s">
        <v>8</v>
      </c>
      <c r="D248" s="81" t="s">
        <v>412</v>
      </c>
      <c r="E248" s="108" t="s">
        <v>348</v>
      </c>
      <c r="F248" s="82" t="s">
        <v>228</v>
      </c>
      <c r="G248" s="109">
        <v>2</v>
      </c>
      <c r="H248" s="109">
        <v>130</v>
      </c>
      <c r="I248" s="110">
        <f t="shared" si="20"/>
        <v>162.5</v>
      </c>
      <c r="J248" s="110">
        <f t="shared" si="21"/>
        <v>325</v>
      </c>
      <c r="K248" s="84"/>
    </row>
    <row r="249" spans="1:11" s="86" customFormat="1" outlineLevel="1">
      <c r="A249" s="23"/>
      <c r="B249" s="81" t="s">
        <v>402</v>
      </c>
      <c r="C249" s="81" t="s">
        <v>8</v>
      </c>
      <c r="D249" s="81" t="s">
        <v>412</v>
      </c>
      <c r="E249" s="108" t="s">
        <v>349</v>
      </c>
      <c r="F249" s="82" t="s">
        <v>228</v>
      </c>
      <c r="G249" s="109">
        <v>2</v>
      </c>
      <c r="H249" s="109">
        <v>80</v>
      </c>
      <c r="I249" s="110">
        <f t="shared" si="20"/>
        <v>100</v>
      </c>
      <c r="J249" s="110">
        <f t="shared" si="21"/>
        <v>200</v>
      </c>
      <c r="K249" s="84"/>
    </row>
    <row r="250" spans="1:11" s="86" customFormat="1" outlineLevel="1">
      <c r="A250" s="23"/>
      <c r="B250" s="81" t="s">
        <v>403</v>
      </c>
      <c r="C250" s="81" t="s">
        <v>8</v>
      </c>
      <c r="D250" s="81" t="s">
        <v>412</v>
      </c>
      <c r="E250" s="108" t="s">
        <v>350</v>
      </c>
      <c r="F250" s="82" t="s">
        <v>228</v>
      </c>
      <c r="G250" s="109">
        <v>1</v>
      </c>
      <c r="H250" s="109">
        <v>56</v>
      </c>
      <c r="I250" s="110">
        <f t="shared" si="20"/>
        <v>70</v>
      </c>
      <c r="J250" s="110">
        <f t="shared" si="21"/>
        <v>70</v>
      </c>
      <c r="K250" s="84"/>
    </row>
    <row r="251" spans="1:11" ht="12.75" customHeight="1" outlineLevel="1">
      <c r="A251" s="23"/>
      <c r="B251" s="32" t="s">
        <v>95</v>
      </c>
      <c r="C251" s="32"/>
      <c r="D251" s="32"/>
      <c r="E251" s="33"/>
      <c r="F251" s="33"/>
      <c r="G251" s="34"/>
      <c r="H251" s="34"/>
      <c r="I251" s="33"/>
      <c r="J251" s="35">
        <f>SUM(J243:J250)</f>
        <v>2230.125</v>
      </c>
      <c r="K251" s="52"/>
    </row>
    <row r="252" spans="1:11">
      <c r="A252" s="23"/>
      <c r="B252" s="81"/>
      <c r="C252" s="81"/>
      <c r="D252" s="81"/>
      <c r="E252" s="108"/>
      <c r="F252" s="81"/>
      <c r="G252" s="81"/>
      <c r="H252" s="81"/>
      <c r="I252" s="108"/>
      <c r="J252" s="81"/>
      <c r="K252" s="52"/>
    </row>
    <row r="253" spans="1:11">
      <c r="A253" s="23"/>
      <c r="B253" s="42">
        <v>21</v>
      </c>
      <c r="C253" s="42"/>
      <c r="D253" s="42"/>
      <c r="E253" s="43" t="s">
        <v>396</v>
      </c>
      <c r="F253" s="43"/>
      <c r="G253" s="44"/>
      <c r="H253" s="44"/>
      <c r="I253" s="43"/>
      <c r="J253" s="45">
        <f>J259</f>
        <v>22368.875</v>
      </c>
      <c r="K253" s="52"/>
    </row>
    <row r="254" spans="1:11" s="86" customFormat="1" outlineLevel="1">
      <c r="A254" s="23"/>
      <c r="B254" s="81" t="s">
        <v>97</v>
      </c>
      <c r="C254" s="81" t="s">
        <v>410</v>
      </c>
      <c r="D254" s="81" t="s">
        <v>230</v>
      </c>
      <c r="E254" s="108" t="s">
        <v>351</v>
      </c>
      <c r="F254" s="82" t="s">
        <v>228</v>
      </c>
      <c r="G254" s="109">
        <v>8</v>
      </c>
      <c r="H254" s="109">
        <v>105.14</v>
      </c>
      <c r="I254" s="110">
        <f>H254*$J$8</f>
        <v>131.42500000000001</v>
      </c>
      <c r="J254" s="110">
        <f>G254*I254</f>
        <v>1051.4000000000001</v>
      </c>
      <c r="K254" s="84"/>
    </row>
    <row r="255" spans="1:11" s="86" customFormat="1" outlineLevel="1">
      <c r="A255" s="23"/>
      <c r="B255" s="81" t="s">
        <v>404</v>
      </c>
      <c r="C255" s="81">
        <v>72554</v>
      </c>
      <c r="D255" s="81" t="s">
        <v>230</v>
      </c>
      <c r="E255" s="108" t="s">
        <v>352</v>
      </c>
      <c r="F255" s="82" t="s">
        <v>228</v>
      </c>
      <c r="G255" s="109">
        <v>2</v>
      </c>
      <c r="H255" s="25">
        <v>372.99</v>
      </c>
      <c r="I255" s="110">
        <f>H255*$J$8</f>
        <v>466.23750000000001</v>
      </c>
      <c r="J255" s="110">
        <f>G255*I255</f>
        <v>932.47500000000002</v>
      </c>
      <c r="K255" s="84"/>
    </row>
    <row r="256" spans="1:11" s="86" customFormat="1" outlineLevel="1">
      <c r="A256" s="23"/>
      <c r="B256" s="81" t="s">
        <v>405</v>
      </c>
      <c r="C256" s="95" t="s">
        <v>8</v>
      </c>
      <c r="D256" s="95" t="s">
        <v>9</v>
      </c>
      <c r="E256" s="108" t="s">
        <v>505</v>
      </c>
      <c r="F256" s="82" t="s">
        <v>228</v>
      </c>
      <c r="G256" s="109">
        <v>40</v>
      </c>
      <c r="H256" s="25">
        <v>360</v>
      </c>
      <c r="I256" s="110">
        <f>H256*$J$8</f>
        <v>450</v>
      </c>
      <c r="J256" s="110">
        <f>G256*I256</f>
        <v>18000</v>
      </c>
      <c r="K256" s="84"/>
    </row>
    <row r="257" spans="1:14" s="86" customFormat="1" outlineLevel="1">
      <c r="A257" s="23"/>
      <c r="B257" s="81" t="s">
        <v>406</v>
      </c>
      <c r="C257" s="95" t="s">
        <v>8</v>
      </c>
      <c r="D257" s="95" t="s">
        <v>9</v>
      </c>
      <c r="E257" s="108" t="s">
        <v>506</v>
      </c>
      <c r="F257" s="82" t="s">
        <v>228</v>
      </c>
      <c r="G257" s="109">
        <v>22</v>
      </c>
      <c r="H257" s="25">
        <v>39</v>
      </c>
      <c r="I257" s="110">
        <f>H257*$J$8</f>
        <v>48.75</v>
      </c>
      <c r="J257" s="110">
        <f>G257*I257</f>
        <v>1072.5</v>
      </c>
      <c r="K257" s="84"/>
    </row>
    <row r="258" spans="1:14" s="86" customFormat="1" outlineLevel="1">
      <c r="A258" s="23"/>
      <c r="B258" s="81" t="s">
        <v>407</v>
      </c>
      <c r="C258" s="137">
        <v>79467</v>
      </c>
      <c r="D258" s="81" t="s">
        <v>230</v>
      </c>
      <c r="E258" s="108" t="s">
        <v>353</v>
      </c>
      <c r="F258" s="82" t="s">
        <v>228</v>
      </c>
      <c r="G258" s="109">
        <v>35</v>
      </c>
      <c r="H258" s="25">
        <v>30</v>
      </c>
      <c r="I258" s="110">
        <f>H258*$J$8</f>
        <v>37.5</v>
      </c>
      <c r="J258" s="110">
        <f>G258*I258</f>
        <v>1312.5</v>
      </c>
      <c r="K258" s="84"/>
    </row>
    <row r="259" spans="1:14" ht="12" customHeight="1">
      <c r="A259" s="23"/>
      <c r="B259" s="32" t="s">
        <v>98</v>
      </c>
      <c r="C259" s="81"/>
      <c r="D259" s="81"/>
      <c r="E259" s="33"/>
      <c r="F259" s="48"/>
      <c r="G259" s="49"/>
      <c r="H259" s="25"/>
      <c r="I259" s="48"/>
      <c r="J259" s="35">
        <f>SUM(J254:J258)</f>
        <v>22368.875</v>
      </c>
      <c r="K259" s="52"/>
    </row>
    <row r="260" spans="1:14" ht="12" customHeight="1">
      <c r="A260" s="23"/>
      <c r="B260" s="32"/>
      <c r="C260" s="24"/>
      <c r="D260" s="24"/>
      <c r="E260" s="33"/>
      <c r="F260" s="48"/>
      <c r="G260" s="49"/>
      <c r="H260" s="49"/>
      <c r="I260" s="48"/>
      <c r="J260" s="35"/>
      <c r="K260" s="52"/>
    </row>
    <row r="261" spans="1:14">
      <c r="A261" s="23"/>
      <c r="B261" s="42">
        <v>22</v>
      </c>
      <c r="C261" s="42"/>
      <c r="D261" s="42"/>
      <c r="E261" s="43" t="s">
        <v>455</v>
      </c>
      <c r="F261" s="43"/>
      <c r="G261" s="44"/>
      <c r="H261" s="44"/>
      <c r="I261" s="43"/>
      <c r="J261" s="45">
        <f>J270</f>
        <v>32285.90425</v>
      </c>
      <c r="K261" s="52"/>
    </row>
    <row r="262" spans="1:14" outlineLevel="1">
      <c r="A262" s="23"/>
      <c r="B262" s="32" t="s">
        <v>456</v>
      </c>
      <c r="C262" s="27"/>
      <c r="D262" s="27"/>
      <c r="E262" s="40" t="s">
        <v>457</v>
      </c>
      <c r="F262" s="29"/>
      <c r="G262" s="74"/>
      <c r="H262" s="25"/>
      <c r="I262" s="28"/>
      <c r="J262" s="28"/>
      <c r="K262" s="52"/>
    </row>
    <row r="263" spans="1:14" outlineLevel="1">
      <c r="A263" s="23"/>
      <c r="B263" s="27" t="s">
        <v>458</v>
      </c>
      <c r="C263" s="27" t="s">
        <v>16</v>
      </c>
      <c r="D263" s="27" t="s">
        <v>230</v>
      </c>
      <c r="E263" s="30" t="s">
        <v>299</v>
      </c>
      <c r="F263" s="29" t="s">
        <v>231</v>
      </c>
      <c r="G263" s="74">
        <v>702</v>
      </c>
      <c r="H263" s="25">
        <v>11.27</v>
      </c>
      <c r="I263" s="28">
        <f>H263*$J$8</f>
        <v>14.087499999999999</v>
      </c>
      <c r="J263" s="28">
        <f>G263*I263</f>
        <v>9889.4249999999993</v>
      </c>
      <c r="K263" s="52"/>
    </row>
    <row r="264" spans="1:14" outlineLevel="1">
      <c r="A264" s="23"/>
      <c r="B264" s="32" t="s">
        <v>459</v>
      </c>
      <c r="C264" s="27"/>
      <c r="D264" s="27"/>
      <c r="E264" s="40" t="s">
        <v>460</v>
      </c>
      <c r="F264" s="29"/>
      <c r="G264" s="74"/>
      <c r="H264" s="25"/>
      <c r="I264" s="28"/>
      <c r="J264" s="28"/>
      <c r="K264" s="52"/>
    </row>
    <row r="265" spans="1:14" s="86" customFormat="1" ht="25.5" outlineLevel="1">
      <c r="A265" s="23"/>
      <c r="B265" s="107" t="s">
        <v>461</v>
      </c>
      <c r="C265" s="107">
        <v>68054</v>
      </c>
      <c r="D265" s="27" t="s">
        <v>230</v>
      </c>
      <c r="E265" s="108" t="s">
        <v>292</v>
      </c>
      <c r="F265" s="106" t="s">
        <v>231</v>
      </c>
      <c r="G265" s="121">
        <v>2.58</v>
      </c>
      <c r="H265" s="109">
        <v>158.63</v>
      </c>
      <c r="I265" s="110">
        <f>H265*$J$8</f>
        <v>198.28749999999999</v>
      </c>
      <c r="J265" s="110">
        <f>G265*I265</f>
        <v>511.58175</v>
      </c>
      <c r="K265" s="84"/>
    </row>
    <row r="266" spans="1:14" s="86" customFormat="1" ht="25.5" outlineLevel="1">
      <c r="A266" s="23"/>
      <c r="B266" s="107" t="s">
        <v>462</v>
      </c>
      <c r="C266" s="107">
        <v>68054</v>
      </c>
      <c r="D266" s="27" t="s">
        <v>230</v>
      </c>
      <c r="E266" s="108" t="s">
        <v>293</v>
      </c>
      <c r="F266" s="106" t="s">
        <v>231</v>
      </c>
      <c r="G266" s="121">
        <v>2.1</v>
      </c>
      <c r="H266" s="109">
        <v>158.63</v>
      </c>
      <c r="I266" s="110">
        <f>H266*$J$8</f>
        <v>198.28749999999999</v>
      </c>
      <c r="J266" s="110">
        <f>G266*I266</f>
        <v>416.40375</v>
      </c>
      <c r="K266" s="84"/>
    </row>
    <row r="267" spans="1:14" s="86" customFormat="1" ht="25.5" outlineLevel="1">
      <c r="A267" s="23"/>
      <c r="B267" s="107" t="s">
        <v>463</v>
      </c>
      <c r="C267" s="107">
        <v>68054</v>
      </c>
      <c r="D267" s="27" t="s">
        <v>230</v>
      </c>
      <c r="E267" s="108" t="s">
        <v>294</v>
      </c>
      <c r="F267" s="106" t="s">
        <v>231</v>
      </c>
      <c r="G267" s="121">
        <v>6.88</v>
      </c>
      <c r="H267" s="109">
        <v>158.63</v>
      </c>
      <c r="I267" s="110">
        <f>H267*$J$8</f>
        <v>198.28749999999999</v>
      </c>
      <c r="J267" s="110">
        <f>G267*I267</f>
        <v>1364.2179999999998</v>
      </c>
      <c r="K267" s="84"/>
      <c r="N267" s="86" t="s">
        <v>504</v>
      </c>
    </row>
    <row r="268" spans="1:14" s="86" customFormat="1" ht="25.5" outlineLevel="1">
      <c r="A268" s="23"/>
      <c r="B268" s="107" t="s">
        <v>464</v>
      </c>
      <c r="C268" s="107" t="s">
        <v>290</v>
      </c>
      <c r="D268" s="107" t="s">
        <v>230</v>
      </c>
      <c r="E268" s="108" t="s">
        <v>295</v>
      </c>
      <c r="F268" s="106" t="s">
        <v>231</v>
      </c>
      <c r="G268" s="121">
        <v>53.74</v>
      </c>
      <c r="H268" s="109">
        <v>226.59</v>
      </c>
      <c r="I268" s="110">
        <f>H268*$J$8</f>
        <v>283.23750000000001</v>
      </c>
      <c r="J268" s="110">
        <f>G268*I268</f>
        <v>15221.183250000002</v>
      </c>
      <c r="K268" s="84"/>
    </row>
    <row r="269" spans="1:14" outlineLevel="1">
      <c r="A269" s="23"/>
      <c r="B269" s="27" t="s">
        <v>465</v>
      </c>
      <c r="C269" s="27" t="s">
        <v>22</v>
      </c>
      <c r="D269" s="27" t="s">
        <v>230</v>
      </c>
      <c r="E269" s="30" t="s">
        <v>23</v>
      </c>
      <c r="F269" s="29" t="s">
        <v>231</v>
      </c>
      <c r="G269" s="74">
        <v>182.12</v>
      </c>
      <c r="H269" s="25">
        <v>21.45</v>
      </c>
      <c r="I269" s="28">
        <f>H269*$J$8</f>
        <v>26.8125</v>
      </c>
      <c r="J269" s="28">
        <f>G269*I269</f>
        <v>4883.0924999999997</v>
      </c>
      <c r="K269" s="52"/>
    </row>
    <row r="270" spans="1:14" ht="12" customHeight="1">
      <c r="A270" s="23"/>
      <c r="B270" s="32" t="s">
        <v>408</v>
      </c>
      <c r="C270" s="81"/>
      <c r="D270" s="81"/>
      <c r="E270" s="33"/>
      <c r="F270" s="48"/>
      <c r="G270" s="49"/>
      <c r="H270" s="25"/>
      <c r="I270" s="48"/>
      <c r="J270" s="35">
        <f>SUM(J262:J269)</f>
        <v>32285.90425</v>
      </c>
      <c r="K270" s="52"/>
    </row>
    <row r="271" spans="1:14" ht="12" customHeight="1">
      <c r="A271" s="23"/>
      <c r="B271" s="32"/>
      <c r="C271" s="81"/>
      <c r="D271" s="81"/>
      <c r="E271" s="33"/>
      <c r="F271" s="48"/>
      <c r="G271" s="49"/>
      <c r="H271" s="25"/>
      <c r="I271" s="48"/>
      <c r="J271" s="35"/>
      <c r="K271" s="52"/>
    </row>
    <row r="272" spans="1:14">
      <c r="A272" s="23"/>
      <c r="B272" s="42">
        <v>24</v>
      </c>
      <c r="C272" s="42"/>
      <c r="D272" s="42"/>
      <c r="E272" s="43" t="s">
        <v>96</v>
      </c>
      <c r="F272" s="43"/>
      <c r="G272" s="44"/>
      <c r="H272" s="44"/>
      <c r="I272" s="43"/>
      <c r="J272" s="45">
        <f>J275</f>
        <v>1302.5</v>
      </c>
      <c r="K272" s="52"/>
    </row>
    <row r="273" spans="1:11" ht="25.5" outlineLevel="1">
      <c r="A273" s="23"/>
      <c r="B273" s="27" t="s">
        <v>466</v>
      </c>
      <c r="C273" s="95" t="s">
        <v>8</v>
      </c>
      <c r="D273" s="95" t="s">
        <v>9</v>
      </c>
      <c r="E273" s="30" t="s">
        <v>217</v>
      </c>
      <c r="F273" s="23" t="s">
        <v>228</v>
      </c>
      <c r="G273" s="114">
        <v>3</v>
      </c>
      <c r="H273" s="25">
        <v>200</v>
      </c>
      <c r="I273" s="28">
        <f>H273*$J$8</f>
        <v>250</v>
      </c>
      <c r="J273" s="28">
        <f>G273*I273</f>
        <v>750</v>
      </c>
      <c r="K273" s="52"/>
    </row>
    <row r="274" spans="1:11" outlineLevel="1">
      <c r="A274" s="23"/>
      <c r="B274" s="27" t="s">
        <v>517</v>
      </c>
      <c r="C274" s="145">
        <v>72135</v>
      </c>
      <c r="D274" s="95" t="s">
        <v>230</v>
      </c>
      <c r="E274" s="30" t="s">
        <v>518</v>
      </c>
      <c r="F274" s="23" t="s">
        <v>242</v>
      </c>
      <c r="G274" s="114">
        <v>100</v>
      </c>
      <c r="H274" s="25">
        <v>4.42</v>
      </c>
      <c r="I274" s="28">
        <f>H274*$J$8</f>
        <v>5.5250000000000004</v>
      </c>
      <c r="J274" s="28">
        <f>G274*I274</f>
        <v>552.5</v>
      </c>
      <c r="K274" s="52"/>
    </row>
    <row r="275" spans="1:11" ht="12.75" customHeight="1" outlineLevel="1">
      <c r="A275" s="23"/>
      <c r="B275" s="32" t="s">
        <v>409</v>
      </c>
      <c r="C275" s="32"/>
      <c r="D275" s="32"/>
      <c r="E275" s="33"/>
      <c r="F275" s="33"/>
      <c r="G275" s="34"/>
      <c r="H275" s="34"/>
      <c r="I275" s="33"/>
      <c r="J275" s="35">
        <f>SUM(J273:J274)</f>
        <v>1302.5</v>
      </c>
      <c r="K275" s="52"/>
    </row>
    <row r="276" spans="1:11">
      <c r="A276" s="23"/>
      <c r="B276" s="27"/>
      <c r="C276" s="27"/>
      <c r="D276" s="27"/>
      <c r="E276" s="30"/>
      <c r="F276" s="29"/>
      <c r="G276" s="74"/>
      <c r="H276" s="47"/>
      <c r="I276" s="50"/>
      <c r="J276" s="50"/>
      <c r="K276" s="52"/>
    </row>
    <row r="277" spans="1:11">
      <c r="A277" s="23"/>
      <c r="B277" s="42">
        <v>25</v>
      </c>
      <c r="C277" s="42"/>
      <c r="D277" s="42"/>
      <c r="E277" s="43" t="s">
        <v>99</v>
      </c>
      <c r="F277" s="43"/>
      <c r="G277" s="44"/>
      <c r="H277" s="44"/>
      <c r="I277" s="43"/>
      <c r="J277" s="45">
        <f>J279</f>
        <v>3135.8430000000003</v>
      </c>
      <c r="K277" s="52"/>
    </row>
    <row r="278" spans="1:11" outlineLevel="1">
      <c r="A278" s="23"/>
      <c r="B278" s="27" t="s">
        <v>515</v>
      </c>
      <c r="C278" s="27">
        <v>9537</v>
      </c>
      <c r="D278" s="27" t="s">
        <v>230</v>
      </c>
      <c r="E278" s="51" t="s">
        <v>100</v>
      </c>
      <c r="F278" s="29" t="s">
        <v>231</v>
      </c>
      <c r="G278" s="74">
        <v>1211.92</v>
      </c>
      <c r="H278" s="25">
        <v>2.0699999999999998</v>
      </c>
      <c r="I278" s="28">
        <f>H278*$J$8</f>
        <v>2.5874999999999999</v>
      </c>
      <c r="J278" s="28">
        <f>G278*I278</f>
        <v>3135.8430000000003</v>
      </c>
      <c r="K278" s="52"/>
    </row>
    <row r="279" spans="1:11" ht="12.75" customHeight="1" outlineLevel="1">
      <c r="A279" s="23"/>
      <c r="B279" s="32" t="s">
        <v>467</v>
      </c>
      <c r="C279" s="32"/>
      <c r="D279" s="32"/>
      <c r="E279" s="33"/>
      <c r="F279" s="33"/>
      <c r="G279" s="34"/>
      <c r="H279" s="34"/>
      <c r="I279" s="33"/>
      <c r="J279" s="35">
        <f>SUM(J278)</f>
        <v>3135.8430000000003</v>
      </c>
      <c r="K279" s="52"/>
    </row>
    <row r="280" spans="1:11" ht="13.5" thickBot="1">
      <c r="A280" s="39"/>
      <c r="B280" s="57"/>
      <c r="C280" s="57"/>
      <c r="D280" s="57"/>
      <c r="E280" s="58"/>
      <c r="F280" s="39"/>
      <c r="G280" s="76"/>
      <c r="H280" s="59"/>
      <c r="I280" s="60"/>
      <c r="J280" s="60"/>
      <c r="K280" s="52"/>
    </row>
    <row r="281" spans="1:11" ht="13.5" thickBot="1">
      <c r="A281" s="61"/>
      <c r="B281" s="66" t="s">
        <v>218</v>
      </c>
      <c r="C281" s="62"/>
      <c r="D281" s="62"/>
      <c r="E281" s="63"/>
      <c r="F281" s="63"/>
      <c r="G281" s="64"/>
      <c r="H281" s="64"/>
      <c r="I281" s="63"/>
      <c r="J281" s="65">
        <f>J16+J24+J65+J71+J76+J81+J90+J97+J105+J185+J190+J219+J227+J242+J253+J261+J272+J277</f>
        <v>721961.09779499995</v>
      </c>
      <c r="K281" s="52"/>
    </row>
    <row r="282" spans="1:11" collapsed="1">
      <c r="D282" s="54"/>
      <c r="E282" s="55"/>
      <c r="F282" s="12"/>
      <c r="G282" s="77"/>
      <c r="H282" s="56"/>
    </row>
    <row r="283" spans="1:11" ht="13.5" thickBot="1">
      <c r="D283" s="54"/>
      <c r="E283" s="55"/>
      <c r="F283" s="12"/>
      <c r="G283" s="77"/>
      <c r="H283" s="56"/>
      <c r="I283" s="53"/>
      <c r="J283" s="37"/>
    </row>
    <row r="284" spans="1:11" s="17" customFormat="1" ht="18.75" thickBot="1">
      <c r="A284" s="14"/>
      <c r="B284" s="143" t="s">
        <v>522</v>
      </c>
      <c r="C284" s="143"/>
      <c r="D284" s="143"/>
      <c r="E284" s="143"/>
      <c r="F284" s="12"/>
      <c r="G284" s="77"/>
      <c r="H284" s="158" t="s">
        <v>291</v>
      </c>
      <c r="I284" s="159"/>
      <c r="J284" s="67">
        <f>J281/1211.92</f>
        <v>595.71679466878993</v>
      </c>
      <c r="K284" s="1"/>
    </row>
    <row r="285" spans="1:11" s="17" customFormat="1" ht="18.75" thickBot="1">
      <c r="A285" s="14"/>
      <c r="B285" s="143"/>
      <c r="C285" s="143"/>
      <c r="D285" s="143"/>
      <c r="E285" s="143"/>
      <c r="F285" s="12"/>
      <c r="G285" s="77"/>
      <c r="H285" s="56"/>
      <c r="I285" s="13"/>
      <c r="K285" s="1"/>
    </row>
    <row r="286" spans="1:11" ht="18.75" thickBot="1">
      <c r="A286" s="139"/>
      <c r="B286" s="140"/>
      <c r="C286" s="140"/>
      <c r="D286" s="141"/>
      <c r="E286" s="142"/>
      <c r="F286" s="12"/>
      <c r="G286" s="77"/>
      <c r="H286" s="56"/>
      <c r="I286" s="115" t="s">
        <v>494</v>
      </c>
      <c r="J286" s="116">
        <v>1853918.7153238845</v>
      </c>
    </row>
    <row r="287" spans="1:11" ht="18">
      <c r="A287" s="139"/>
      <c r="B287" s="143" t="s">
        <v>519</v>
      </c>
      <c r="C287" s="143"/>
      <c r="D287" s="143"/>
      <c r="E287" s="143" t="s">
        <v>520</v>
      </c>
      <c r="F287" s="138"/>
      <c r="G287" s="138"/>
    </row>
    <row r="288" spans="1:11" ht="14.25" customHeight="1">
      <c r="A288" s="139"/>
      <c r="B288" s="161" t="s">
        <v>523</v>
      </c>
      <c r="C288" s="161"/>
      <c r="D288" s="161"/>
      <c r="E288" s="144" t="s">
        <v>521</v>
      </c>
      <c r="F288" s="138"/>
      <c r="G288" s="138"/>
    </row>
    <row r="289" spans="1:7" ht="14.25" customHeight="1">
      <c r="A289" s="139"/>
      <c r="B289" s="147" t="s">
        <v>524</v>
      </c>
      <c r="C289" s="147"/>
      <c r="D289" s="147"/>
      <c r="E289" s="146" t="s">
        <v>526</v>
      </c>
      <c r="F289" s="138"/>
      <c r="G289" s="138"/>
    </row>
    <row r="290" spans="1:7" ht="18">
      <c r="A290" s="139"/>
      <c r="B290" s="143"/>
      <c r="C290" s="143"/>
      <c r="D290" s="143"/>
      <c r="E290" s="143"/>
      <c r="F290" s="138"/>
      <c r="G290" s="138"/>
    </row>
  </sheetData>
  <mergeCells count="6">
    <mergeCell ref="B289:D289"/>
    <mergeCell ref="A1:J3"/>
    <mergeCell ref="A10:J10"/>
    <mergeCell ref="H284:I284"/>
    <mergeCell ref="G7:H7"/>
    <mergeCell ref="B288:D288"/>
  </mergeCells>
  <phoneticPr fontId="5" type="noConversion"/>
  <conditionalFormatting sqref="H251:I251 H240:I240 G243:G251 G225:I225 H228:I228 G217:I217 H183 G168:G173 G160:G163 G165:G166 G156:G158 G147:G154 H129 G107:G115 G223 G47 G25:I25 G14:I14 G40:I40 G117:G121 G123:G144 H224 I259:I263 H260:H263 G254:G263 G188:I188 G228:G240 G175:G183 G264:I279">
    <cfRule type="cellIs" dxfId="0" priority="14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80" fitToHeight="15" orientation="landscape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ignoredErrors>
    <ignoredError sqref="G1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 Geral  B </vt:lpstr>
      <vt:lpstr>Plan1</vt:lpstr>
      <vt:lpstr>'Plan Geral  B '!Area_de_impressao</vt:lpstr>
      <vt:lpstr>'Plan Geral  B 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Silvia</cp:lastModifiedBy>
  <cp:lastPrinted>2014-08-19T17:43:17Z</cp:lastPrinted>
  <dcterms:created xsi:type="dcterms:W3CDTF">2012-10-15T18:57:41Z</dcterms:created>
  <dcterms:modified xsi:type="dcterms:W3CDTF">2014-10-16T18:43:49Z</dcterms:modified>
</cp:coreProperties>
</file>