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tação\Captação de Recursos\PROJETOS\ESTADO\REFORMA CAMBARA\2015\reforma pavilhao de eventos\"/>
    </mc:Choice>
  </mc:AlternateContent>
  <bookViews>
    <workbookView xWindow="-15" yWindow="5190" windowWidth="17250" windowHeight="5250" firstSheet="1" activeTab="1"/>
  </bookViews>
  <sheets>
    <sheet name="BASE" sheetId="2" state="hidden" r:id="rId1"/>
    <sheet name="Pavilhão de eventos Cambará" sheetId="1" r:id="rId2"/>
    <sheet name="CRONOGRAMA" sheetId="3" r:id="rId3"/>
  </sheets>
  <definedNames>
    <definedName name="_xlnm.Print_Area" localSheetId="1">'Pavilhão de eventos Cambará'!$A$1:$H$57</definedName>
    <definedName name="_xlnm.Print_Titles" localSheetId="2">CRONOGRAMA!$1:$9</definedName>
    <definedName name="_xlnm.Print_Titles" localSheetId="1">'Pavilhão de eventos Cambará'!$1:$9</definedName>
    <definedName name="Z_B365CD54_563C_4A70_8B72_65AE0AB5C92A_.wvu.PrintTitles" localSheetId="2" hidden="1">CRONOGRAMA!$1:$9</definedName>
    <definedName name="Z_B365CD54_563C_4A70_8B72_65AE0AB5C92A_.wvu.PrintTitles" localSheetId="1" hidden="1">'Pavilhão de eventos Cambará'!$1:$9</definedName>
  </definedNames>
  <calcPr calcId="152511"/>
  <customWorkbookViews>
    <customWorkbookView name="Prefeitura do Munic. de Lages - Modo de exibição pessoal" guid="{B365CD54-563C-4A70-8B72-65AE0AB5C92A}" mergeInterval="0" personalView="1" maximized="1" windowWidth="1148" windowHeight="695" activeSheetId="1"/>
  </customWorkbookViews>
</workbook>
</file>

<file path=xl/calcChain.xml><?xml version="1.0" encoding="utf-8"?>
<calcChain xmlns="http://schemas.openxmlformats.org/spreadsheetml/2006/main">
  <c r="A6" i="3" l="1"/>
  <c r="G32" i="1"/>
  <c r="H32" i="1" s="1"/>
  <c r="H33" i="1" s="1"/>
  <c r="E29" i="1"/>
  <c r="E25" i="1"/>
  <c r="E22" i="1"/>
  <c r="G14" i="1" l="1"/>
  <c r="H14" i="1" s="1"/>
  <c r="G16" i="1" l="1"/>
  <c r="H16" i="1" s="1"/>
  <c r="G36" i="1" l="1"/>
  <c r="H36" i="1" s="1"/>
  <c r="G35" i="1"/>
  <c r="G31" i="1"/>
  <c r="G30" i="1"/>
  <c r="G29" i="1"/>
  <c r="G26" i="1"/>
  <c r="H26" i="1" s="1"/>
  <c r="G25" i="1"/>
  <c r="G22" i="1"/>
  <c r="G21" i="1"/>
  <c r="G20" i="1"/>
  <c r="G19" i="1"/>
  <c r="G15" i="1"/>
  <c r="G11" i="1"/>
  <c r="H11" i="1" s="1"/>
  <c r="H12" i="1" l="1"/>
  <c r="H41" i="1"/>
  <c r="H15" i="1" l="1"/>
  <c r="H17" i="1" s="1"/>
  <c r="H25" i="1" l="1"/>
  <c r="H27" i="1" l="1"/>
  <c r="D56" i="1" l="1"/>
  <c r="D55" i="1"/>
  <c r="D54" i="1"/>
  <c r="D53" i="1"/>
  <c r="D52" i="1"/>
  <c r="H35" i="1" l="1"/>
  <c r="H38" i="1" s="1"/>
  <c r="H31" i="1" l="1"/>
  <c r="H29" i="1"/>
  <c r="H22" i="1" l="1"/>
  <c r="H20" i="1" l="1"/>
  <c r="H19" i="1"/>
  <c r="B11" i="2" l="1"/>
  <c r="B22" i="2" s="1"/>
  <c r="B26" i="2" s="1"/>
  <c r="B28" i="2"/>
  <c r="B17" i="2"/>
  <c r="B20" i="2"/>
  <c r="E21" i="1"/>
  <c r="H21" i="1" s="1"/>
  <c r="H23" i="1" s="1"/>
  <c r="C16" i="3" l="1"/>
  <c r="C13" i="3"/>
  <c r="C11" i="3"/>
  <c r="C10" i="3"/>
  <c r="C15" i="3"/>
  <c r="E30" i="1"/>
  <c r="H30" i="1" l="1"/>
  <c r="H43" i="1" s="1"/>
  <c r="C12" i="3"/>
  <c r="F12" i="3" s="1"/>
  <c r="D15" i="3"/>
  <c r="F15" i="3"/>
  <c r="H44" i="1" l="1"/>
  <c r="D12" i="3"/>
  <c r="C14" i="3"/>
  <c r="H14" i="3" s="1"/>
  <c r="H12" i="3"/>
  <c r="C18" i="3"/>
  <c r="H10" i="3"/>
  <c r="F10" i="3"/>
  <c r="D10" i="3"/>
  <c r="J10" i="3" s="1"/>
  <c r="F11" i="3"/>
  <c r="D11" i="3"/>
  <c r="H11" i="3"/>
  <c r="H15" i="3"/>
  <c r="J15" i="3" s="1"/>
  <c r="H16" i="3"/>
  <c r="D16" i="3"/>
  <c r="F16" i="3"/>
  <c r="J16" i="3" l="1"/>
  <c r="J11" i="3"/>
  <c r="J12" i="3"/>
  <c r="D14" i="3"/>
  <c r="F14" i="3"/>
  <c r="H13" i="3"/>
  <c r="H18" i="3" s="1"/>
  <c r="J14" i="3" l="1"/>
  <c r="J21" i="3"/>
  <c r="F13" i="3"/>
  <c r="D13" i="3"/>
  <c r="F18" i="3" l="1"/>
  <c r="J13" i="3"/>
  <c r="D18" i="3"/>
  <c r="J18" i="3"/>
  <c r="J20" i="3" s="1"/>
</calcChain>
</file>

<file path=xl/comments1.xml><?xml version="1.0" encoding="utf-8"?>
<comments xmlns="http://schemas.openxmlformats.org/spreadsheetml/2006/main">
  <authors>
    <author>Prefeitura do Munic. de Lages</author>
  </authors>
  <commentList>
    <comment ref="B17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Prefeitura do Munic. de Lages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*1,044 Inclinação 30%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Prefeitura do Munic. de Lages: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<sst xmlns="http://schemas.openxmlformats.org/spreadsheetml/2006/main" count="177" uniqueCount="124">
  <si>
    <t>Item</t>
  </si>
  <si>
    <t>Serviço</t>
  </si>
  <si>
    <t>01.01</t>
  </si>
  <si>
    <t>TOTAL DA ETAPA</t>
  </si>
  <si>
    <t>02.01</t>
  </si>
  <si>
    <t>02.02</t>
  </si>
  <si>
    <t>02.03</t>
  </si>
  <si>
    <t>03.01</t>
  </si>
  <si>
    <t>03.02</t>
  </si>
  <si>
    <t>04.01</t>
  </si>
  <si>
    <t>04.02</t>
  </si>
  <si>
    <t>05.01</t>
  </si>
  <si>
    <t xml:space="preserve">TOTAL DA ETAPA    </t>
  </si>
  <si>
    <t>UNID</t>
  </si>
  <si>
    <t>Reboco</t>
  </si>
  <si>
    <t>Total Geral</t>
  </si>
  <si>
    <t>QNT</t>
  </si>
  <si>
    <t>05.03</t>
  </si>
  <si>
    <t>05.04</t>
  </si>
  <si>
    <t>m²</t>
  </si>
  <si>
    <t>Serviços Iniciais</t>
  </si>
  <si>
    <r>
      <t>m</t>
    </r>
    <r>
      <rPr>
        <b/>
        <sz val="8"/>
        <rFont val="Arial"/>
        <family val="2"/>
      </rPr>
      <t>²</t>
    </r>
  </si>
  <si>
    <t>m</t>
  </si>
  <si>
    <t>unid</t>
  </si>
  <si>
    <t>Paredes e Revestimentos</t>
  </si>
  <si>
    <t>Chapisco p/ reboco</t>
  </si>
  <si>
    <t>Esquadrias e Vidros</t>
  </si>
  <si>
    <t>Coberturas e Proteções</t>
  </si>
  <si>
    <t>Complementação da obra</t>
  </si>
  <si>
    <t>Limpeza da Obra</t>
  </si>
  <si>
    <t>Alvenaria tij. 6 furos 15cm</t>
  </si>
  <si>
    <t>Pintura</t>
  </si>
  <si>
    <t>Cobertura c/ telha fibrocimento 6mm</t>
  </si>
  <si>
    <t>Piso ceramico antiderrapante PEI-4/Argamassa 1:4/2cm</t>
  </si>
  <si>
    <t>03.04</t>
  </si>
  <si>
    <t>Infra Estrutura</t>
  </si>
  <si>
    <t>Área Total:</t>
  </si>
  <si>
    <t>Nº de Pilares:</t>
  </si>
  <si>
    <t>m2</t>
  </si>
  <si>
    <t>Valor</t>
  </si>
  <si>
    <t>Unidade</t>
  </si>
  <si>
    <t>Porcentagem de Reaterro</t>
  </si>
  <si>
    <t>Altura dos Pilares:</t>
  </si>
  <si>
    <t>Largura dos Pilares:</t>
  </si>
  <si>
    <t>Comprimento dos Pilares:</t>
  </si>
  <si>
    <t>Largura Baldrame:</t>
  </si>
  <si>
    <t>Altura Baldrame:</t>
  </si>
  <si>
    <t>Comprimento Baldrame:</t>
  </si>
  <si>
    <t>Comprimento Vigas:</t>
  </si>
  <si>
    <t>Largura Vigas:</t>
  </si>
  <si>
    <t>Altura Vigas:</t>
  </si>
  <si>
    <t>Pé direito:</t>
  </si>
  <si>
    <t>Comprimento Alvenaria:</t>
  </si>
  <si>
    <t>Nº de Sapatas</t>
  </si>
  <si>
    <t>Largura Sapata:</t>
  </si>
  <si>
    <t>Altura Sapata:</t>
  </si>
  <si>
    <t>Comprimento Sapata:</t>
  </si>
  <si>
    <t>Área de Laje:</t>
  </si>
  <si>
    <t>Perímetro Externo:</t>
  </si>
  <si>
    <t>Largura do Beiral:</t>
  </si>
  <si>
    <t>Nº Condutores Alumínio:</t>
  </si>
  <si>
    <t>03.03</t>
  </si>
  <si>
    <t>05.02</t>
  </si>
  <si>
    <t>MÊS 1</t>
  </si>
  <si>
    <t>MÊS 2</t>
  </si>
  <si>
    <t>MÊS 3</t>
  </si>
  <si>
    <t>%</t>
  </si>
  <si>
    <t>Total  =</t>
  </si>
  <si>
    <t>CUSTO / m² =</t>
  </si>
  <si>
    <t>Item SINAPI</t>
  </si>
  <si>
    <r>
      <t xml:space="preserve">Valor Unit. </t>
    </r>
    <r>
      <rPr>
        <sz val="7"/>
        <rFont val="Arial"/>
        <family val="2"/>
      </rPr>
      <t>Mão de Obra/Material</t>
    </r>
  </si>
  <si>
    <t>73935/005</t>
  </si>
  <si>
    <t>73946/001</t>
  </si>
  <si>
    <t>Estrutura de madeira para cobertura</t>
  </si>
  <si>
    <t>TOTAL GERAL + BDI 23,9% =</t>
  </si>
  <si>
    <t>Total do Item com BDI 23,9%</t>
  </si>
  <si>
    <t>Data Base:</t>
  </si>
  <si>
    <r>
      <t>Município</t>
    </r>
    <r>
      <rPr>
        <sz val="10"/>
        <rFont val="Arial"/>
        <family val="2"/>
      </rPr>
      <t>:</t>
    </r>
  </si>
  <si>
    <t>BDI:</t>
  </si>
  <si>
    <r>
      <t>Endereço</t>
    </r>
    <r>
      <rPr>
        <sz val="10"/>
        <rFont val="Arial"/>
        <family val="2"/>
      </rPr>
      <t>:</t>
    </r>
  </si>
  <si>
    <r>
      <t xml:space="preserve">Valor Unit. </t>
    </r>
    <r>
      <rPr>
        <sz val="7"/>
        <rFont val="Arial"/>
        <family val="2"/>
      </rPr>
      <t>Mão de Obra/Material c/ BDI</t>
    </r>
  </si>
  <si>
    <t>Pintura em Verniz em madeira 2 demãos</t>
  </si>
  <si>
    <t>Intervalo Admissível</t>
  </si>
  <si>
    <t>Itens</t>
  </si>
  <si>
    <t>Siglas</t>
  </si>
  <si>
    <t>Preencher com valores dentro do intervalo admissível</t>
  </si>
  <si>
    <t>Situação intervalo admissível</t>
  </si>
  <si>
    <t>Mínimo</t>
  </si>
  <si>
    <t>Médio</t>
  </si>
  <si>
    <t>Máximo</t>
  </si>
  <si>
    <t>Taxa de rateio da Administração Central</t>
  </si>
  <si>
    <t>AC</t>
  </si>
  <si>
    <t>Taxa de Despesas Financeiras</t>
  </si>
  <si>
    <t>DF</t>
  </si>
  <si>
    <t>Taxa de Risco, Seguro e Garantia do Empreendimento</t>
  </si>
  <si>
    <t>R</t>
  </si>
  <si>
    <t>Taxa de Tributos (Soma dos itens COFINS, ISS e PIS)</t>
  </si>
  <si>
    <t>I</t>
  </si>
  <si>
    <t>Taxa de Lucro</t>
  </si>
  <si>
    <t>L</t>
  </si>
  <si>
    <t>Fórmula BDI conforme Acórdão TCU:</t>
  </si>
  <si>
    <t>BDI resultante</t>
  </si>
  <si>
    <t>OK</t>
  </si>
  <si>
    <t>Otacilio Costa - SC</t>
  </si>
  <si>
    <r>
      <t>Obra</t>
    </r>
    <r>
      <rPr>
        <sz val="10"/>
        <rFont val="Arial"/>
        <family val="2"/>
      </rPr>
      <t>:</t>
    </r>
  </si>
  <si>
    <t>Reforma Pavilhão de eventos Cambará</t>
  </si>
  <si>
    <t>Forro de madeira pinus</t>
  </si>
  <si>
    <t>Peça de  Eucalipto tratado D=20cm</t>
  </si>
  <si>
    <t>Peça de Pinus Tratado</t>
  </si>
  <si>
    <t>Tabua de madeira de 3A qualidade 2,5x30cm</t>
  </si>
  <si>
    <t>Placa de Obra em cha de aço galvanizado 2x1,25m</t>
  </si>
  <si>
    <t>Janela de madeira regional 2A dupla com guilhotina</t>
  </si>
  <si>
    <t>Porta de madeira semi oca almofadada 80x210x3,5</t>
  </si>
  <si>
    <t>Tinta esmate Sintético Fosco</t>
  </si>
  <si>
    <t>Caibro de pinus</t>
  </si>
  <si>
    <t>6.01</t>
  </si>
  <si>
    <t>6.02</t>
  </si>
  <si>
    <t>7.01</t>
  </si>
  <si>
    <t>Área Total = 1489,32 m²</t>
  </si>
  <si>
    <t>REFORMA PAVILHAO DE EVENTOS CAMBARÁ (839,32 m²) E CONSTRUÇÃO DE ESTRUTURA E COBERTURA CANCHA DE LAÇOS (650,00 m²)</t>
  </si>
  <si>
    <t>Data 30/10/15</t>
  </si>
  <si>
    <t>PREFEITURA DO MUNICIPAL DE OTACÍLIO COSTA</t>
  </si>
  <si>
    <t>Área:</t>
  </si>
  <si>
    <t>PREFEITURA DO MUNICÍPAL DE OTACILIO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</si>
</sst>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[$-416]mmm\-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0" fillId="0" borderId="0" xfId="1" applyFont="1"/>
    <xf numFmtId="164" fontId="0" fillId="0" borderId="1" xfId="1" applyFont="1" applyBorder="1" applyAlignment="1">
      <alignment horizontal="center"/>
    </xf>
    <xf numFmtId="164" fontId="3" fillId="0" borderId="1" xfId="1" applyFont="1" applyBorder="1"/>
    <xf numFmtId="164" fontId="0" fillId="0" borderId="1" xfId="1" applyFont="1" applyBorder="1"/>
    <xf numFmtId="164" fontId="3" fillId="0" borderId="6" xfId="1" applyFont="1" applyBorder="1"/>
    <xf numFmtId="164" fontId="3" fillId="0" borderId="6" xfId="1" applyFont="1" applyBorder="1" applyAlignment="1">
      <alignment horizontal="right"/>
    </xf>
    <xf numFmtId="164" fontId="3" fillId="0" borderId="7" xfId="1" applyFont="1" applyBorder="1"/>
    <xf numFmtId="4" fontId="3" fillId="0" borderId="1" xfId="0" applyNumberFormat="1" applyFont="1" applyFill="1" applyBorder="1"/>
    <xf numFmtId="0" fontId="3" fillId="0" borderId="1" xfId="0" applyFont="1" applyBorder="1"/>
    <xf numFmtId="164" fontId="1" fillId="0" borderId="1" xfId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9" fontId="0" fillId="0" borderId="0" xfId="2" applyFont="1"/>
    <xf numFmtId="4" fontId="3" fillId="0" borderId="1" xfId="0" applyNumberFormat="1" applyFont="1" applyFill="1" applyBorder="1" applyAlignment="1">
      <alignment horizontal="right"/>
    </xf>
    <xf numFmtId="2" fontId="0" fillId="0" borderId="0" xfId="0" applyNumberFormat="1" applyFill="1"/>
    <xf numFmtId="2" fontId="1" fillId="0" borderId="0" xfId="0" applyNumberFormat="1" applyFont="1" applyFill="1"/>
    <xf numFmtId="164" fontId="2" fillId="0" borderId="7" xfId="1" applyFont="1" applyBorder="1" applyAlignment="1">
      <alignment horizontal="center"/>
    </xf>
    <xf numFmtId="164" fontId="1" fillId="0" borderId="0" xfId="1"/>
    <xf numFmtId="0" fontId="1" fillId="0" borderId="1" xfId="0" applyFont="1" applyBorder="1" applyAlignment="1">
      <alignment horizontal="center" vertical="center" wrapText="1"/>
    </xf>
    <xf numFmtId="164" fontId="1" fillId="0" borderId="0" xfId="1" applyAlignment="1">
      <alignment horizontal="right"/>
    </xf>
    <xf numFmtId="0" fontId="8" fillId="0" borderId="1" xfId="0" applyFont="1" applyBorder="1" applyAlignment="1">
      <alignment horizontal="right" wrapText="1"/>
    </xf>
    <xf numFmtId="164" fontId="12" fillId="0" borderId="1" xfId="1" applyFont="1" applyBorder="1" applyAlignment="1">
      <alignment horizontal="center"/>
    </xf>
    <xf numFmtId="9" fontId="12" fillId="0" borderId="1" xfId="2" applyFont="1" applyBorder="1" applyAlignment="1">
      <alignment horizontal="right"/>
    </xf>
    <xf numFmtId="164" fontId="12" fillId="0" borderId="1" xfId="1" applyFont="1" applyBorder="1"/>
    <xf numFmtId="164" fontId="12" fillId="0" borderId="6" xfId="1" applyFont="1" applyBorder="1"/>
    <xf numFmtId="164" fontId="12" fillId="0" borderId="6" xfId="1" applyFont="1" applyBorder="1" applyAlignment="1">
      <alignment horizontal="right"/>
    </xf>
    <xf numFmtId="164" fontId="12" fillId="0" borderId="7" xfId="1" applyFont="1" applyBorder="1"/>
    <xf numFmtId="164" fontId="4" fillId="0" borderId="1" xfId="1" applyFont="1" applyBorder="1"/>
    <xf numFmtId="164" fontId="4" fillId="0" borderId="1" xfId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3" fillId="0" borderId="1" xfId="3" applyNumberFormat="1" applyFont="1" applyBorder="1" applyAlignment="1">
      <alignment horizontal="center" vertical="center"/>
    </xf>
    <xf numFmtId="164" fontId="6" fillId="0" borderId="1" xfId="1" applyFont="1" applyBorder="1"/>
    <xf numFmtId="0" fontId="3" fillId="3" borderId="1" xfId="0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13" fillId="0" borderId="0" xfId="3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65" fontId="13" fillId="0" borderId="16" xfId="3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5" fontId="14" fillId="3" borderId="17" xfId="3" applyFont="1" applyFill="1" applyBorder="1" applyAlignment="1">
      <alignment horizontal="center" vertical="center"/>
    </xf>
    <xf numFmtId="43" fontId="2" fillId="0" borderId="1" xfId="0" applyNumberFormat="1" applyFont="1" applyBorder="1"/>
    <xf numFmtId="0" fontId="0" fillId="0" borderId="0" xfId="0" applyProtection="1"/>
    <xf numFmtId="0" fontId="0" fillId="0" borderId="0" xfId="0" applyFill="1" applyProtection="1"/>
    <xf numFmtId="0" fontId="2" fillId="0" borderId="0" xfId="0" applyFont="1" applyProtection="1"/>
    <xf numFmtId="4" fontId="15" fillId="0" borderId="0" xfId="0" applyNumberFormat="1" applyFont="1" applyProtection="1"/>
    <xf numFmtId="4" fontId="15" fillId="0" borderId="0" xfId="0" applyNumberFormat="1" applyFont="1" applyFill="1" applyProtection="1"/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2" fillId="0" borderId="1" xfId="0" applyFont="1" applyBorder="1" applyAlignment="1" applyProtection="1">
      <alignment horizontal="center"/>
    </xf>
    <xf numFmtId="4" fontId="2" fillId="5" borderId="1" xfId="0" applyNumberFormat="1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4" fontId="0" fillId="5" borderId="1" xfId="0" applyNumberForma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" fontId="0" fillId="5" borderId="18" xfId="0" applyNumberFormat="1" applyFill="1" applyBorder="1" applyAlignment="1" applyProtection="1">
      <alignment horizontal="center"/>
      <protection locked="0"/>
    </xf>
    <xf numFmtId="4" fontId="2" fillId="0" borderId="18" xfId="0" applyNumberFormat="1" applyFont="1" applyFill="1" applyBorder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vertical="center" wrapText="1"/>
    </xf>
    <xf numFmtId="2" fontId="2" fillId="6" borderId="4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2" fontId="0" fillId="4" borderId="4" xfId="0" applyNumberFormat="1" applyFill="1" applyBorder="1" applyAlignment="1" applyProtection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167" fontId="2" fillId="7" borderId="12" xfId="3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left" vertical="center"/>
    </xf>
    <xf numFmtId="10" fontId="2" fillId="7" borderId="14" xfId="3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2" fillId="3" borderId="10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166" fontId="3" fillId="3" borderId="1" xfId="3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0" fillId="3" borderId="0" xfId="0" applyFill="1" applyProtection="1"/>
    <xf numFmtId="0" fontId="2" fillId="3" borderId="0" xfId="0" applyFont="1" applyFill="1" applyProtection="1"/>
    <xf numFmtId="0" fontId="2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</xf>
    <xf numFmtId="0" fontId="0" fillId="3" borderId="18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vertical="top"/>
    </xf>
    <xf numFmtId="0" fontId="0" fillId="3" borderId="0" xfId="0" applyFill="1" applyAlignment="1">
      <alignment horizontal="center"/>
    </xf>
    <xf numFmtId="4" fontId="3" fillId="0" borderId="0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2" xfId="1" applyFont="1" applyBorder="1" applyAlignment="1">
      <alignment horizontal="center" vertical="center"/>
    </xf>
    <xf numFmtId="164" fontId="1" fillId="0" borderId="4" xfId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2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2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2"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47</xdr:row>
      <xdr:rowOff>9525</xdr:rowOff>
    </xdr:from>
    <xdr:to>
      <xdr:col>2</xdr:col>
      <xdr:colOff>733425</xdr:colOff>
      <xdr:row>49</xdr:row>
      <xdr:rowOff>95250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038600" y="171450"/>
          <a:ext cx="619125" cy="40957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56</xdr:row>
      <xdr:rowOff>247650</xdr:rowOff>
    </xdr:from>
    <xdr:to>
      <xdr:col>0</xdr:col>
      <xdr:colOff>466725</xdr:colOff>
      <xdr:row>56</xdr:row>
      <xdr:rowOff>323850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62225"/>
          <a:ext cx="3086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1"/>
  <sheetViews>
    <sheetView workbookViewId="0">
      <selection activeCell="G29" sqref="G29"/>
    </sheetView>
  </sheetViews>
  <sheetFormatPr defaultRowHeight="12.75" x14ac:dyDescent="0.2"/>
  <cols>
    <col min="1" max="1" width="23.140625" customWidth="1"/>
  </cols>
  <sheetData>
    <row r="1" spans="1:3" x14ac:dyDescent="0.2">
      <c r="A1" s="37" t="s">
        <v>0</v>
      </c>
      <c r="B1" s="38" t="s">
        <v>39</v>
      </c>
      <c r="C1" s="38" t="s">
        <v>40</v>
      </c>
    </row>
    <row r="2" spans="1:3" x14ac:dyDescent="0.2">
      <c r="A2" t="s">
        <v>36</v>
      </c>
      <c r="B2" s="39">
        <v>362.51</v>
      </c>
      <c r="C2" t="s">
        <v>38</v>
      </c>
    </row>
    <row r="3" spans="1:3" x14ac:dyDescent="0.2">
      <c r="A3" t="s">
        <v>51</v>
      </c>
      <c r="B3" s="39">
        <v>2.75</v>
      </c>
      <c r="C3" t="s">
        <v>22</v>
      </c>
    </row>
    <row r="4" spans="1:3" x14ac:dyDescent="0.2">
      <c r="A4" t="s">
        <v>58</v>
      </c>
      <c r="B4" s="39">
        <v>87.21</v>
      </c>
      <c r="C4" t="s">
        <v>22</v>
      </c>
    </row>
    <row r="5" spans="1:3" x14ac:dyDescent="0.2">
      <c r="B5" s="39"/>
    </row>
    <row r="6" spans="1:3" x14ac:dyDescent="0.2">
      <c r="A6" t="s">
        <v>53</v>
      </c>
      <c r="B6" s="39">
        <v>24</v>
      </c>
      <c r="C6" t="s">
        <v>23</v>
      </c>
    </row>
    <row r="7" spans="1:3" x14ac:dyDescent="0.2">
      <c r="A7" t="s">
        <v>54</v>
      </c>
      <c r="B7" s="39">
        <v>0.8</v>
      </c>
      <c r="C7" t="s">
        <v>22</v>
      </c>
    </row>
    <row r="8" spans="1:3" x14ac:dyDescent="0.2">
      <c r="A8" t="s">
        <v>56</v>
      </c>
      <c r="B8" s="39">
        <v>0.8</v>
      </c>
      <c r="C8" t="s">
        <v>22</v>
      </c>
    </row>
    <row r="9" spans="1:3" x14ac:dyDescent="0.2">
      <c r="A9" t="s">
        <v>55</v>
      </c>
      <c r="B9" s="39">
        <v>0.4</v>
      </c>
      <c r="C9" t="s">
        <v>22</v>
      </c>
    </row>
    <row r="10" spans="1:3" x14ac:dyDescent="0.2">
      <c r="B10" s="39"/>
    </row>
    <row r="11" spans="1:3" x14ac:dyDescent="0.2">
      <c r="A11" t="s">
        <v>47</v>
      </c>
      <c r="B11" s="39">
        <f>B4+27</f>
        <v>114.21</v>
      </c>
      <c r="C11" t="s">
        <v>22</v>
      </c>
    </row>
    <row r="12" spans="1:3" x14ac:dyDescent="0.2">
      <c r="A12" t="s">
        <v>45</v>
      </c>
      <c r="B12" s="39">
        <v>0.15</v>
      </c>
      <c r="C12" t="s">
        <v>22</v>
      </c>
    </row>
    <row r="13" spans="1:3" x14ac:dyDescent="0.2">
      <c r="A13" t="s">
        <v>46</v>
      </c>
      <c r="B13" s="39">
        <v>0.4</v>
      </c>
      <c r="C13" t="s">
        <v>22</v>
      </c>
    </row>
    <row r="14" spans="1:3" x14ac:dyDescent="0.2">
      <c r="B14" s="39"/>
    </row>
    <row r="15" spans="1:3" x14ac:dyDescent="0.2">
      <c r="A15" t="s">
        <v>41</v>
      </c>
      <c r="B15" s="40">
        <v>0.6</v>
      </c>
    </row>
    <row r="16" spans="1:3" x14ac:dyDescent="0.2">
      <c r="B16" s="39"/>
    </row>
    <row r="17" spans="1:3" x14ac:dyDescent="0.2">
      <c r="A17" t="s">
        <v>37</v>
      </c>
      <c r="B17" s="42">
        <f>B6</f>
        <v>24</v>
      </c>
      <c r="C17" t="s">
        <v>23</v>
      </c>
    </row>
    <row r="18" spans="1:3" x14ac:dyDescent="0.2">
      <c r="A18" t="s">
        <v>43</v>
      </c>
      <c r="B18" s="39">
        <v>0.15</v>
      </c>
      <c r="C18" t="s">
        <v>22</v>
      </c>
    </row>
    <row r="19" spans="1:3" x14ac:dyDescent="0.2">
      <c r="A19" t="s">
        <v>44</v>
      </c>
      <c r="B19" s="39">
        <v>0.3</v>
      </c>
      <c r="C19" t="s">
        <v>22</v>
      </c>
    </row>
    <row r="20" spans="1:3" x14ac:dyDescent="0.2">
      <c r="A20" t="s">
        <v>42</v>
      </c>
      <c r="B20" s="42">
        <f>B3+0.1+1</f>
        <v>3.85</v>
      </c>
      <c r="C20" t="s">
        <v>22</v>
      </c>
    </row>
    <row r="21" spans="1:3" x14ac:dyDescent="0.2">
      <c r="B21" s="39"/>
    </row>
    <row r="22" spans="1:3" x14ac:dyDescent="0.2">
      <c r="A22" t="s">
        <v>48</v>
      </c>
      <c r="B22" s="42">
        <f>B11</f>
        <v>114.21</v>
      </c>
      <c r="C22" t="s">
        <v>22</v>
      </c>
    </row>
    <row r="23" spans="1:3" x14ac:dyDescent="0.2">
      <c r="A23" t="s">
        <v>49</v>
      </c>
      <c r="B23" s="39">
        <v>0.15</v>
      </c>
      <c r="C23" t="s">
        <v>22</v>
      </c>
    </row>
    <row r="24" spans="1:3" x14ac:dyDescent="0.2">
      <c r="A24" t="s">
        <v>50</v>
      </c>
      <c r="B24" s="39">
        <v>0.4</v>
      </c>
      <c r="C24" t="s">
        <v>22</v>
      </c>
    </row>
    <row r="25" spans="1:3" x14ac:dyDescent="0.2">
      <c r="B25" s="39"/>
    </row>
    <row r="26" spans="1:3" x14ac:dyDescent="0.2">
      <c r="A26" t="s">
        <v>52</v>
      </c>
      <c r="B26" s="42">
        <f>B22-27</f>
        <v>87.21</v>
      </c>
      <c r="C26" t="s">
        <v>22</v>
      </c>
    </row>
    <row r="28" spans="1:3" x14ac:dyDescent="0.2">
      <c r="A28" t="s">
        <v>57</v>
      </c>
      <c r="B28" s="43">
        <f>B2</f>
        <v>362.51</v>
      </c>
      <c r="C28" t="s">
        <v>38</v>
      </c>
    </row>
    <row r="30" spans="1:3" x14ac:dyDescent="0.2">
      <c r="A30" t="s">
        <v>59</v>
      </c>
      <c r="B30">
        <v>0.9</v>
      </c>
      <c r="C30" t="s">
        <v>22</v>
      </c>
    </row>
    <row r="31" spans="1:3" x14ac:dyDescent="0.2">
      <c r="A31" t="s">
        <v>60</v>
      </c>
      <c r="B31">
        <v>8</v>
      </c>
      <c r="C31" t="s">
        <v>23</v>
      </c>
    </row>
  </sheetData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zoomScaleNormal="100" zoomScaleSheetLayoutView="100" workbookViewId="0">
      <selection activeCell="J31" sqref="J31"/>
    </sheetView>
  </sheetViews>
  <sheetFormatPr defaultRowHeight="12.75" x14ac:dyDescent="0.2"/>
  <cols>
    <col min="1" max="1" width="10" style="123" customWidth="1"/>
    <col min="2" max="2" width="10.140625" style="3" customWidth="1"/>
    <col min="3" max="3" width="42.5703125" style="22" bestFit="1" customWidth="1"/>
    <col min="4" max="4" width="8.85546875" style="5" customWidth="1"/>
    <col min="5" max="5" width="8.85546875" customWidth="1"/>
    <col min="6" max="6" width="12.28515625" bestFit="1" customWidth="1"/>
    <col min="7" max="7" width="12.28515625" style="27" customWidth="1"/>
    <col min="8" max="8" width="21.7109375" style="27" customWidth="1"/>
    <col min="9" max="9" width="22.85546875" bestFit="1" customWidth="1"/>
    <col min="11" max="11" width="8.5703125" bestFit="1" customWidth="1"/>
  </cols>
  <sheetData>
    <row r="1" spans="1:8" x14ac:dyDescent="0.2">
      <c r="A1" s="127" t="s">
        <v>121</v>
      </c>
      <c r="B1" s="127"/>
      <c r="C1" s="127"/>
      <c r="D1" s="127"/>
      <c r="E1" s="127"/>
      <c r="F1" s="127"/>
      <c r="G1" s="127"/>
      <c r="H1" s="127"/>
    </row>
    <row r="2" spans="1:8" ht="13.5" thickBot="1" x14ac:dyDescent="0.25">
      <c r="A2" s="107"/>
      <c r="B2" s="69"/>
      <c r="C2" s="70"/>
      <c r="D2" s="70"/>
      <c r="E2" s="70"/>
      <c r="F2" s="70"/>
      <c r="G2" s="70" t="s">
        <v>122</v>
      </c>
      <c r="H2" s="124">
        <v>1482.32</v>
      </c>
    </row>
    <row r="3" spans="1:8" x14ac:dyDescent="0.2">
      <c r="A3" s="108" t="s">
        <v>104</v>
      </c>
      <c r="B3" s="125" t="s">
        <v>105</v>
      </c>
      <c r="C3" s="125"/>
      <c r="D3" s="125"/>
      <c r="E3" s="125"/>
      <c r="F3" s="126"/>
      <c r="G3" s="103" t="s">
        <v>76</v>
      </c>
      <c r="H3" s="104">
        <v>42248</v>
      </c>
    </row>
    <row r="4" spans="1:8" x14ac:dyDescent="0.2">
      <c r="A4" s="109" t="s">
        <v>77</v>
      </c>
      <c r="B4" s="71"/>
      <c r="C4" s="72" t="s">
        <v>103</v>
      </c>
      <c r="D4" s="72"/>
      <c r="E4" s="73"/>
      <c r="F4" s="73"/>
      <c r="G4" s="105" t="s">
        <v>78</v>
      </c>
      <c r="H4" s="106">
        <v>0.23899999999999999</v>
      </c>
    </row>
    <row r="5" spans="1:8" ht="21.75" customHeight="1" thickBot="1" x14ac:dyDescent="0.25">
      <c r="A5" s="110" t="s">
        <v>79</v>
      </c>
      <c r="B5" s="74"/>
      <c r="C5" s="75"/>
      <c r="D5" s="76"/>
      <c r="E5" s="77"/>
      <c r="F5" s="77"/>
      <c r="G5" s="78"/>
      <c r="H5" s="79">
        <v>1.2390000000000001</v>
      </c>
    </row>
    <row r="6" spans="1:8" ht="15" customHeight="1" x14ac:dyDescent="0.2">
      <c r="A6" s="145" t="s">
        <v>119</v>
      </c>
      <c r="B6" s="146"/>
      <c r="C6" s="146"/>
      <c r="D6" s="146"/>
      <c r="E6" s="146"/>
      <c r="F6" s="146"/>
      <c r="G6" s="146"/>
      <c r="H6" s="147"/>
    </row>
    <row r="7" spans="1:8" ht="7.5" customHeight="1" x14ac:dyDescent="0.2">
      <c r="A7" s="130"/>
      <c r="B7" s="131"/>
      <c r="C7" s="131"/>
      <c r="D7" s="131"/>
      <c r="E7" s="131"/>
      <c r="F7" s="131"/>
      <c r="G7" s="131"/>
    </row>
    <row r="8" spans="1:8" ht="25.5" customHeight="1" x14ac:dyDescent="0.2">
      <c r="A8" s="134" t="s">
        <v>0</v>
      </c>
      <c r="B8" s="136" t="s">
        <v>69</v>
      </c>
      <c r="C8" s="136" t="s">
        <v>1</v>
      </c>
      <c r="D8" s="138" t="s">
        <v>13</v>
      </c>
      <c r="E8" s="138" t="s">
        <v>16</v>
      </c>
      <c r="F8" s="142" t="s">
        <v>70</v>
      </c>
      <c r="G8" s="140" t="s">
        <v>80</v>
      </c>
      <c r="H8" s="132" t="s">
        <v>15</v>
      </c>
    </row>
    <row r="9" spans="1:8" x14ac:dyDescent="0.2">
      <c r="A9" s="135"/>
      <c r="B9" s="137"/>
      <c r="C9" s="137"/>
      <c r="D9" s="139"/>
      <c r="E9" s="139"/>
      <c r="F9" s="141"/>
      <c r="G9" s="141"/>
      <c r="H9" s="133"/>
    </row>
    <row r="10" spans="1:8" x14ac:dyDescent="0.2">
      <c r="A10" s="111">
        <v>1</v>
      </c>
      <c r="B10" s="1"/>
      <c r="C10" s="23" t="s">
        <v>20</v>
      </c>
      <c r="D10" s="4"/>
      <c r="E10" s="1"/>
      <c r="F10" s="28"/>
      <c r="G10" s="28"/>
      <c r="H10" s="30"/>
    </row>
    <row r="11" spans="1:8" x14ac:dyDescent="0.2">
      <c r="A11" s="112" t="s">
        <v>2</v>
      </c>
      <c r="B11" s="61">
        <v>4813</v>
      </c>
      <c r="C11" s="21" t="s">
        <v>110</v>
      </c>
      <c r="D11" s="9" t="s">
        <v>19</v>
      </c>
      <c r="E11" s="15">
        <v>2</v>
      </c>
      <c r="F11" s="29">
        <v>272.5</v>
      </c>
      <c r="G11" s="29">
        <f t="shared" ref="G11" si="0">ROUND(F11*H$5,2)</f>
        <v>337.63</v>
      </c>
      <c r="H11" s="29">
        <f t="shared" ref="H11" si="1">ROUND(E11*G11,2)</f>
        <v>675.26</v>
      </c>
    </row>
    <row r="12" spans="1:8" x14ac:dyDescent="0.2">
      <c r="A12" s="148" t="s">
        <v>12</v>
      </c>
      <c r="B12" s="149"/>
      <c r="C12" s="149"/>
      <c r="D12" s="149"/>
      <c r="E12" s="149"/>
      <c r="F12" s="149"/>
      <c r="G12" s="149"/>
      <c r="H12" s="65">
        <f>ROUND(SUM(H11:H11),2)</f>
        <v>675.26</v>
      </c>
    </row>
    <row r="13" spans="1:8" x14ac:dyDescent="0.2">
      <c r="A13" s="111">
        <v>2</v>
      </c>
      <c r="B13" s="1"/>
      <c r="C13" s="23" t="s">
        <v>35</v>
      </c>
      <c r="D13" s="4"/>
      <c r="E13" s="2"/>
      <c r="F13" s="2"/>
      <c r="G13" s="30"/>
      <c r="H13" s="29"/>
    </row>
    <row r="14" spans="1:8" x14ac:dyDescent="0.2">
      <c r="A14" s="66" t="s">
        <v>4</v>
      </c>
      <c r="B14" s="11">
        <v>2731</v>
      </c>
      <c r="C14" s="21" t="s">
        <v>107</v>
      </c>
      <c r="D14" s="10" t="s">
        <v>22</v>
      </c>
      <c r="E14" s="41">
        <v>500</v>
      </c>
      <c r="F14" s="29">
        <v>7.22</v>
      </c>
      <c r="G14" s="29">
        <f t="shared" ref="G14" si="2">ROUND(F14*H$5,2)</f>
        <v>8.9499999999999993</v>
      </c>
      <c r="H14" s="29">
        <f t="shared" ref="H14:H16" si="3">ROUND(E14*G14,2)</f>
        <v>4475</v>
      </c>
    </row>
    <row r="15" spans="1:8" x14ac:dyDescent="0.2">
      <c r="A15" s="66" t="s">
        <v>5</v>
      </c>
      <c r="B15" s="11">
        <v>4465</v>
      </c>
      <c r="C15" s="21" t="s">
        <v>108</v>
      </c>
      <c r="D15" s="10" t="s">
        <v>22</v>
      </c>
      <c r="E15" s="41">
        <v>300</v>
      </c>
      <c r="F15" s="29">
        <v>26.32</v>
      </c>
      <c r="G15" s="29">
        <f t="shared" ref="G15:G16" si="4">ROUND(F15*H$5,2)</f>
        <v>32.61</v>
      </c>
      <c r="H15" s="29">
        <f t="shared" si="3"/>
        <v>9783</v>
      </c>
    </row>
    <row r="16" spans="1:8" x14ac:dyDescent="0.2">
      <c r="A16" s="66" t="s">
        <v>6</v>
      </c>
      <c r="B16" s="66">
        <v>6204</v>
      </c>
      <c r="C16" s="35" t="s">
        <v>109</v>
      </c>
      <c r="D16" s="10" t="s">
        <v>19</v>
      </c>
      <c r="E16" s="41">
        <v>1300</v>
      </c>
      <c r="F16" s="29">
        <v>31.63</v>
      </c>
      <c r="G16" s="29">
        <f t="shared" si="4"/>
        <v>39.19</v>
      </c>
      <c r="H16" s="29">
        <f t="shared" si="3"/>
        <v>50947</v>
      </c>
    </row>
    <row r="17" spans="1:9" x14ac:dyDescent="0.2">
      <c r="A17" s="144" t="s">
        <v>3</v>
      </c>
      <c r="B17" s="144"/>
      <c r="C17" s="144"/>
      <c r="D17" s="144"/>
      <c r="E17" s="144"/>
      <c r="F17" s="144"/>
      <c r="G17" s="144"/>
      <c r="H17" s="65">
        <f>ROUND(SUM(H14:H16),2)</f>
        <v>65205</v>
      </c>
    </row>
    <row r="18" spans="1:9" x14ac:dyDescent="0.2">
      <c r="A18" s="111">
        <v>3</v>
      </c>
      <c r="B18" s="1"/>
      <c r="C18" s="25" t="s">
        <v>24</v>
      </c>
      <c r="D18" s="4"/>
      <c r="E18" s="2"/>
      <c r="F18" s="2"/>
      <c r="G18" s="30"/>
      <c r="H18" s="29"/>
    </row>
    <row r="19" spans="1:9" x14ac:dyDescent="0.2">
      <c r="A19" s="66" t="s">
        <v>7</v>
      </c>
      <c r="B19" s="11" t="s">
        <v>71</v>
      </c>
      <c r="C19" s="21" t="s">
        <v>30</v>
      </c>
      <c r="D19" s="10" t="s">
        <v>19</v>
      </c>
      <c r="E19" s="34">
        <v>40</v>
      </c>
      <c r="F19" s="29">
        <v>22.34</v>
      </c>
      <c r="G19" s="29">
        <f t="shared" ref="G19:G22" si="5">ROUND(F19*H$5,2)</f>
        <v>27.68</v>
      </c>
      <c r="H19" s="29">
        <f t="shared" ref="H19:H22" si="6">ROUND(E19*G19,2)</f>
        <v>1107.2</v>
      </c>
    </row>
    <row r="20" spans="1:9" x14ac:dyDescent="0.2">
      <c r="A20" s="66" t="s">
        <v>8</v>
      </c>
      <c r="B20" s="11">
        <v>5974</v>
      </c>
      <c r="C20" s="21" t="s">
        <v>25</v>
      </c>
      <c r="D20" s="10" t="s">
        <v>19</v>
      </c>
      <c r="E20" s="16">
        <v>60</v>
      </c>
      <c r="F20" s="29">
        <v>23.46</v>
      </c>
      <c r="G20" s="29">
        <f t="shared" si="5"/>
        <v>29.07</v>
      </c>
      <c r="H20" s="29">
        <f t="shared" si="6"/>
        <v>1744.2</v>
      </c>
    </row>
    <row r="21" spans="1:9" x14ac:dyDescent="0.2">
      <c r="A21" s="66" t="s">
        <v>61</v>
      </c>
      <c r="B21" s="11">
        <v>5995</v>
      </c>
      <c r="C21" s="21" t="s">
        <v>14</v>
      </c>
      <c r="D21" s="10" t="s">
        <v>21</v>
      </c>
      <c r="E21" s="16">
        <f>E20</f>
        <v>60</v>
      </c>
      <c r="F21" s="29">
        <v>24.48</v>
      </c>
      <c r="G21" s="29">
        <f t="shared" si="5"/>
        <v>30.33</v>
      </c>
      <c r="H21" s="29">
        <f t="shared" si="6"/>
        <v>1819.8</v>
      </c>
    </row>
    <row r="22" spans="1:9" x14ac:dyDescent="0.2">
      <c r="A22" s="66" t="s">
        <v>34</v>
      </c>
      <c r="B22" s="11" t="s">
        <v>72</v>
      </c>
      <c r="C22" s="21" t="s">
        <v>33</v>
      </c>
      <c r="D22" s="10" t="s">
        <v>19</v>
      </c>
      <c r="E22" s="34">
        <f>34+33.7</f>
        <v>67.7</v>
      </c>
      <c r="F22" s="29">
        <v>18.940000000000001</v>
      </c>
      <c r="G22" s="29">
        <f t="shared" si="5"/>
        <v>23.47</v>
      </c>
      <c r="H22" s="29">
        <f t="shared" si="6"/>
        <v>1588.92</v>
      </c>
    </row>
    <row r="23" spans="1:9" x14ac:dyDescent="0.2">
      <c r="A23" s="128" t="s">
        <v>3</v>
      </c>
      <c r="B23" s="129"/>
      <c r="C23" s="129"/>
      <c r="D23" s="129"/>
      <c r="E23" s="129"/>
      <c r="F23" s="129"/>
      <c r="G23" s="129"/>
      <c r="H23" s="65">
        <f>ROUND(SUM(H19:H22),2)</f>
        <v>6260.12</v>
      </c>
    </row>
    <row r="24" spans="1:9" x14ac:dyDescent="0.2">
      <c r="A24" s="113">
        <v>4</v>
      </c>
      <c r="B24" s="12"/>
      <c r="C24" s="24" t="s">
        <v>26</v>
      </c>
      <c r="D24" s="4"/>
      <c r="E24" s="2"/>
      <c r="F24" s="2"/>
      <c r="G24" s="36"/>
      <c r="H24" s="29"/>
    </row>
    <row r="25" spans="1:9" x14ac:dyDescent="0.2">
      <c r="A25" s="66" t="s">
        <v>9</v>
      </c>
      <c r="B25" s="11">
        <v>3421</v>
      </c>
      <c r="C25" s="21" t="s">
        <v>111</v>
      </c>
      <c r="D25" s="10" t="s">
        <v>19</v>
      </c>
      <c r="E25" s="16">
        <f>1.2*15</f>
        <v>18</v>
      </c>
      <c r="F25" s="29">
        <v>255.28</v>
      </c>
      <c r="G25" s="29">
        <f t="shared" ref="G25:G26" si="7">ROUND(F25*H$5,2)</f>
        <v>316.29000000000002</v>
      </c>
      <c r="H25" s="29">
        <f t="shared" ref="H25:H26" si="8">ROUND(E25*G25,2)</f>
        <v>5693.22</v>
      </c>
    </row>
    <row r="26" spans="1:9" x14ac:dyDescent="0.2">
      <c r="A26" s="66" t="s">
        <v>10</v>
      </c>
      <c r="B26" s="62">
        <v>4958</v>
      </c>
      <c r="C26" s="60" t="s">
        <v>112</v>
      </c>
      <c r="D26" s="63" t="s">
        <v>23</v>
      </c>
      <c r="E26" s="16">
        <v>2</v>
      </c>
      <c r="F26" s="29">
        <v>203.75</v>
      </c>
      <c r="G26" s="29">
        <f t="shared" si="7"/>
        <v>252.45</v>
      </c>
      <c r="H26" s="29">
        <f t="shared" si="8"/>
        <v>504.9</v>
      </c>
    </row>
    <row r="27" spans="1:9" x14ac:dyDescent="0.2">
      <c r="A27" s="128" t="s">
        <v>3</v>
      </c>
      <c r="B27" s="129"/>
      <c r="C27" s="129"/>
      <c r="D27" s="129"/>
      <c r="E27" s="129"/>
      <c r="F27" s="129"/>
      <c r="G27" s="129"/>
      <c r="H27" s="65">
        <f>ROUND(SUM(H25:H26),2)</f>
        <v>6198.12</v>
      </c>
      <c r="I27" s="68"/>
    </row>
    <row r="28" spans="1:9" x14ac:dyDescent="0.2">
      <c r="A28" s="114">
        <v>5</v>
      </c>
      <c r="B28" s="13"/>
      <c r="C28" s="24" t="s">
        <v>27</v>
      </c>
      <c r="D28" s="4"/>
      <c r="E28" s="2"/>
      <c r="F28" s="2"/>
      <c r="G28" s="30"/>
      <c r="H28" s="29"/>
    </row>
    <row r="29" spans="1:9" x14ac:dyDescent="0.2">
      <c r="A29" s="66" t="s">
        <v>11</v>
      </c>
      <c r="B29" s="58">
        <v>72079</v>
      </c>
      <c r="C29" s="60" t="s">
        <v>73</v>
      </c>
      <c r="D29" s="17" t="s">
        <v>19</v>
      </c>
      <c r="E29" s="16">
        <f>839.32+650</f>
        <v>1489.3200000000002</v>
      </c>
      <c r="F29" s="29">
        <v>63.32</v>
      </c>
      <c r="G29" s="29">
        <f t="shared" ref="G29:G31" si="9">ROUND(F29*H$5,2)</f>
        <v>78.45</v>
      </c>
      <c r="H29" s="29">
        <f t="shared" ref="H29:H31" si="10">ROUND(E29*G29,2)</f>
        <v>116837.15</v>
      </c>
    </row>
    <row r="30" spans="1:9" x14ac:dyDescent="0.2">
      <c r="A30" s="66" t="s">
        <v>62</v>
      </c>
      <c r="B30" s="59">
        <v>7202</v>
      </c>
      <c r="C30" s="21" t="s">
        <v>32</v>
      </c>
      <c r="D30" s="10" t="s">
        <v>19</v>
      </c>
      <c r="E30" s="16">
        <f>E29</f>
        <v>1489.3200000000002</v>
      </c>
      <c r="F30" s="29">
        <v>37.01</v>
      </c>
      <c r="G30" s="29">
        <f t="shared" si="9"/>
        <v>45.86</v>
      </c>
      <c r="H30" s="29">
        <f t="shared" si="10"/>
        <v>68300.22</v>
      </c>
    </row>
    <row r="31" spans="1:9" x14ac:dyDescent="0.2">
      <c r="A31" s="66" t="s">
        <v>17</v>
      </c>
      <c r="B31" s="11">
        <v>3286</v>
      </c>
      <c r="C31" s="21" t="s">
        <v>106</v>
      </c>
      <c r="D31" s="10" t="s">
        <v>19</v>
      </c>
      <c r="E31" s="16">
        <v>155</v>
      </c>
      <c r="F31" s="29">
        <v>39.700000000000003</v>
      </c>
      <c r="G31" s="29">
        <f t="shared" si="9"/>
        <v>49.19</v>
      </c>
      <c r="H31" s="29">
        <f t="shared" si="10"/>
        <v>7624.45</v>
      </c>
    </row>
    <row r="32" spans="1:9" x14ac:dyDescent="0.2">
      <c r="A32" s="66" t="s">
        <v>18</v>
      </c>
      <c r="B32" s="11">
        <v>4496</v>
      </c>
      <c r="C32" s="21" t="s">
        <v>114</v>
      </c>
      <c r="D32" s="10" t="s">
        <v>22</v>
      </c>
      <c r="E32" s="16">
        <v>902</v>
      </c>
      <c r="F32" s="29">
        <v>1.17</v>
      </c>
      <c r="G32" s="29">
        <f t="shared" ref="G32" si="11">ROUND(F32*H$5,2)</f>
        <v>1.45</v>
      </c>
      <c r="H32" s="29">
        <f t="shared" ref="H32" si="12">ROUND(E32*G32,2)</f>
        <v>1307.9000000000001</v>
      </c>
    </row>
    <row r="33" spans="1:9" x14ac:dyDescent="0.2">
      <c r="A33" s="128" t="s">
        <v>3</v>
      </c>
      <c r="B33" s="129"/>
      <c r="C33" s="129"/>
      <c r="D33" s="129"/>
      <c r="E33" s="129"/>
      <c r="F33" s="129"/>
      <c r="G33" s="129"/>
      <c r="H33" s="65">
        <f>ROUND(SUM(H29:H32),2)</f>
        <v>194069.72</v>
      </c>
      <c r="I33" s="68"/>
    </row>
    <row r="34" spans="1:9" x14ac:dyDescent="0.2">
      <c r="A34" s="113">
        <v>6</v>
      </c>
      <c r="B34" s="12"/>
      <c r="C34" s="24" t="s">
        <v>31</v>
      </c>
      <c r="D34" s="4"/>
      <c r="E34" s="2"/>
      <c r="F34" s="2"/>
      <c r="G34" s="30"/>
      <c r="H34" s="29"/>
    </row>
    <row r="35" spans="1:9" x14ac:dyDescent="0.2">
      <c r="A35" s="66" t="s">
        <v>115</v>
      </c>
      <c r="B35" s="59">
        <v>7288</v>
      </c>
      <c r="C35" s="21" t="s">
        <v>113</v>
      </c>
      <c r="D35" s="10" t="s">
        <v>99</v>
      </c>
      <c r="E35" s="16">
        <v>800</v>
      </c>
      <c r="F35" s="29">
        <v>21.68</v>
      </c>
      <c r="G35" s="29">
        <f t="shared" ref="G35:G36" si="13">ROUND(F35*H$5,2)</f>
        <v>26.86</v>
      </c>
      <c r="H35" s="29">
        <f t="shared" ref="H35:H36" si="14">ROUND(E35*G35,2)</f>
        <v>21488</v>
      </c>
    </row>
    <row r="36" spans="1:9" x14ac:dyDescent="0.2">
      <c r="A36" s="66" t="s">
        <v>116</v>
      </c>
      <c r="B36" s="11">
        <v>10482</v>
      </c>
      <c r="C36" s="21" t="s">
        <v>81</v>
      </c>
      <c r="D36" s="10" t="s">
        <v>99</v>
      </c>
      <c r="E36" s="16">
        <v>60</v>
      </c>
      <c r="F36" s="29">
        <v>25.23</v>
      </c>
      <c r="G36" s="29">
        <f t="shared" si="13"/>
        <v>31.26</v>
      </c>
      <c r="H36" s="29">
        <f t="shared" si="14"/>
        <v>1875.6</v>
      </c>
    </row>
    <row r="37" spans="1:9" x14ac:dyDescent="0.2">
      <c r="A37" s="116"/>
      <c r="B37" s="57"/>
      <c r="C37" s="26"/>
      <c r="D37" s="19"/>
      <c r="E37" s="20"/>
      <c r="F37" s="31"/>
      <c r="G37" s="31"/>
      <c r="H37" s="29"/>
    </row>
    <row r="38" spans="1:9" x14ac:dyDescent="0.2">
      <c r="A38" s="128" t="s">
        <v>3</v>
      </c>
      <c r="B38" s="129"/>
      <c r="C38" s="129"/>
      <c r="D38" s="129"/>
      <c r="E38" s="129"/>
      <c r="F38" s="129"/>
      <c r="G38" s="129"/>
      <c r="H38" s="65">
        <f>ROUND(SUM(H35:H36),2)</f>
        <v>23363.599999999999</v>
      </c>
    </row>
    <row r="39" spans="1:9" x14ac:dyDescent="0.2">
      <c r="A39" s="115">
        <v>7</v>
      </c>
      <c r="B39" s="14"/>
      <c r="C39" s="24" t="s">
        <v>28</v>
      </c>
      <c r="D39" s="4"/>
      <c r="E39" s="2"/>
      <c r="F39" s="2"/>
      <c r="G39" s="30"/>
      <c r="H39" s="29"/>
    </row>
    <row r="40" spans="1:9" x14ac:dyDescent="0.2">
      <c r="A40" s="112" t="s">
        <v>117</v>
      </c>
      <c r="B40" s="64">
        <v>9537</v>
      </c>
      <c r="C40" s="21" t="s">
        <v>29</v>
      </c>
      <c r="D40" s="10" t="s">
        <v>22</v>
      </c>
      <c r="E40" s="16">
        <v>1489.32</v>
      </c>
      <c r="F40" s="29">
        <v>2.2799999999999998</v>
      </c>
      <c r="G40" s="29">
        <v>2.84</v>
      </c>
      <c r="H40" s="29">
        <v>4228.18</v>
      </c>
      <c r="I40" s="67"/>
    </row>
    <row r="41" spans="1:9" x14ac:dyDescent="0.2">
      <c r="A41" s="128" t="s">
        <v>3</v>
      </c>
      <c r="B41" s="129"/>
      <c r="C41" s="129"/>
      <c r="D41" s="129"/>
      <c r="E41" s="129"/>
      <c r="F41" s="129"/>
      <c r="G41" s="129"/>
      <c r="H41" s="65">
        <f>ROUND(SUM(H40:H40),2)</f>
        <v>4228.18</v>
      </c>
    </row>
    <row r="42" spans="1:9" x14ac:dyDescent="0.2">
      <c r="A42" s="116"/>
      <c r="B42" s="57"/>
      <c r="C42" s="26"/>
      <c r="D42" s="19"/>
      <c r="E42" s="20"/>
      <c r="F42" s="20"/>
      <c r="G42" s="31"/>
      <c r="H42" s="29"/>
      <c r="I42" s="67"/>
    </row>
    <row r="43" spans="1:9" x14ac:dyDescent="0.2">
      <c r="A43" s="144" t="s">
        <v>74</v>
      </c>
      <c r="B43" s="144"/>
      <c r="C43" s="144"/>
      <c r="D43" s="144"/>
      <c r="E43" s="144"/>
      <c r="F43" s="144"/>
      <c r="G43" s="144"/>
      <c r="H43" s="80">
        <f>ROUND(H12+H17+H23+H27+H33+H38+H41,2)</f>
        <v>300000</v>
      </c>
      <c r="I43" s="67"/>
    </row>
    <row r="44" spans="1:9" x14ac:dyDescent="0.2">
      <c r="A44" s="128" t="s">
        <v>68</v>
      </c>
      <c r="B44" s="129"/>
      <c r="C44" s="129"/>
      <c r="D44" s="129"/>
      <c r="E44" s="129"/>
      <c r="F44" s="129"/>
      <c r="G44" s="129"/>
      <c r="H44" s="29">
        <f>ROUND(SUM(H43/E40),2)</f>
        <v>201.43</v>
      </c>
    </row>
    <row r="48" spans="1:9" x14ac:dyDescent="0.2">
      <c r="A48" s="117"/>
      <c r="B48" s="81"/>
      <c r="C48" s="81"/>
      <c r="D48" s="82"/>
      <c r="E48" s="81"/>
      <c r="F48" s="81"/>
      <c r="G48" s="81"/>
    </row>
    <row r="49" spans="1:7" x14ac:dyDescent="0.2">
      <c r="A49" s="117"/>
      <c r="B49" s="83"/>
      <c r="C49" s="84"/>
      <c r="D49" s="85"/>
      <c r="E49" s="81"/>
      <c r="F49" s="81"/>
      <c r="G49" s="81"/>
    </row>
    <row r="50" spans="1:7" x14ac:dyDescent="0.2">
      <c r="A50" s="118"/>
      <c r="B50" s="83"/>
      <c r="C50" s="86"/>
      <c r="D50" s="87"/>
      <c r="E50" s="143" t="s">
        <v>82</v>
      </c>
      <c r="F50" s="143"/>
      <c r="G50" s="143"/>
    </row>
    <row r="51" spans="1:7" ht="76.5" x14ac:dyDescent="0.2">
      <c r="A51" s="119" t="s">
        <v>83</v>
      </c>
      <c r="B51" s="88" t="s">
        <v>84</v>
      </c>
      <c r="C51" s="89" t="s">
        <v>85</v>
      </c>
      <c r="D51" s="90" t="s">
        <v>86</v>
      </c>
      <c r="E51" s="91" t="s">
        <v>87</v>
      </c>
      <c r="F51" s="91" t="s">
        <v>88</v>
      </c>
      <c r="G51" s="91" t="s">
        <v>89</v>
      </c>
    </row>
    <row r="52" spans="1:7" x14ac:dyDescent="0.2">
      <c r="A52" s="120" t="s">
        <v>90</v>
      </c>
      <c r="B52" s="88" t="s">
        <v>91</v>
      </c>
      <c r="C52" s="92">
        <v>4</v>
      </c>
      <c r="D52" s="93" t="str">
        <f t="shared" ref="D52:D56" si="15">IF(AND(C52&gt;=E52, C52&lt;=G52), "OK", "Não OK")</f>
        <v>OK</v>
      </c>
      <c r="E52" s="94">
        <v>0.11</v>
      </c>
      <c r="F52" s="94">
        <v>4.07</v>
      </c>
      <c r="G52" s="94">
        <v>8.0299999999999994</v>
      </c>
    </row>
    <row r="53" spans="1:7" x14ac:dyDescent="0.2">
      <c r="A53" s="120" t="s">
        <v>92</v>
      </c>
      <c r="B53" s="88" t="s">
        <v>93</v>
      </c>
      <c r="C53" s="92">
        <v>0.5</v>
      </c>
      <c r="D53" s="93" t="str">
        <f t="shared" si="15"/>
        <v>OK</v>
      </c>
      <c r="E53" s="94">
        <v>0</v>
      </c>
      <c r="F53" s="94">
        <v>0.59</v>
      </c>
      <c r="G53" s="94">
        <v>1.2</v>
      </c>
    </row>
    <row r="54" spans="1:7" x14ac:dyDescent="0.2">
      <c r="A54" s="120" t="s">
        <v>94</v>
      </c>
      <c r="B54" s="88" t="s">
        <v>95</v>
      </c>
      <c r="C54" s="92">
        <v>1.9</v>
      </c>
      <c r="D54" s="93" t="str">
        <f t="shared" si="15"/>
        <v>OK</v>
      </c>
      <c r="E54" s="94">
        <v>0</v>
      </c>
      <c r="F54" s="94">
        <v>1.18</v>
      </c>
      <c r="G54" s="94">
        <v>2.4700000000000002</v>
      </c>
    </row>
    <row r="55" spans="1:7" x14ac:dyDescent="0.2">
      <c r="A55" s="120" t="s">
        <v>96</v>
      </c>
      <c r="B55" s="88" t="s">
        <v>97</v>
      </c>
      <c r="C55" s="92">
        <v>7.49</v>
      </c>
      <c r="D55" s="93" t="str">
        <f t="shared" si="15"/>
        <v>OK</v>
      </c>
      <c r="E55" s="94">
        <v>6.03</v>
      </c>
      <c r="F55" s="94">
        <v>7.65</v>
      </c>
      <c r="G55" s="94">
        <v>9.0299999999999994</v>
      </c>
    </row>
    <row r="56" spans="1:7" ht="13.5" thickBot="1" x14ac:dyDescent="0.25">
      <c r="A56" s="121" t="s">
        <v>98</v>
      </c>
      <c r="B56" s="95" t="s">
        <v>99</v>
      </c>
      <c r="C56" s="96">
        <v>7.62</v>
      </c>
      <c r="D56" s="97" t="str">
        <f t="shared" si="15"/>
        <v>OK</v>
      </c>
      <c r="E56" s="98">
        <v>3.83</v>
      </c>
      <c r="F56" s="98">
        <v>6.9</v>
      </c>
      <c r="G56" s="98">
        <v>9.9600000000000009</v>
      </c>
    </row>
    <row r="57" spans="1:7" ht="26.25" thickTop="1" x14ac:dyDescent="0.2">
      <c r="A57" s="122" t="s">
        <v>100</v>
      </c>
      <c r="B57" s="99" t="s">
        <v>101</v>
      </c>
      <c r="C57" s="100">
        <v>23.9</v>
      </c>
      <c r="D57" s="101" t="s">
        <v>102</v>
      </c>
      <c r="E57" s="102">
        <v>20</v>
      </c>
      <c r="F57" s="102">
        <v>25</v>
      </c>
      <c r="G57" s="102">
        <v>30</v>
      </c>
    </row>
  </sheetData>
  <customSheetViews>
    <customSheetView guid="{B365CD54-563C-4A70-8B72-65AE0AB5C92A}" fitToPage="1" showRuler="0">
      <pane xSplit="9" ySplit="9" topLeftCell="J10" activePane="bottomRight" state="frozen"/>
      <selection pane="bottomRight" activeCell="B10" sqref="B10"/>
      <rowBreaks count="1" manualBreakCount="1">
        <brk id="126" max="16383" man="1"/>
      </rowBreaks>
      <pageMargins left="0.59055118110236227" right="0.39370078740157483" top="0.78740157480314965" bottom="0.78740157480314965" header="0.51181102362204722" footer="0.51181102362204722"/>
      <printOptions horizontalCentered="1"/>
      <pageSetup paperSize="9" scale="92" fitToHeight="0" orientation="portrait" r:id="rId1"/>
      <headerFooter alignWithMargins="0">
        <oddHeader>&amp;RPágina &amp;P de &amp;N</oddHeader>
        <oddFooter>&amp;C&amp;8Rua Aristiliano Ramos nº100 - Fone/fax (0XX49) 3224-0033 - e-mail: preflgs@iscc.com.br - preflgs@matrix.com.br - CEP 88502-050</oddFooter>
      </headerFooter>
    </customSheetView>
  </customSheetViews>
  <mergeCells count="22">
    <mergeCell ref="E50:G50"/>
    <mergeCell ref="A44:G44"/>
    <mergeCell ref="A43:G43"/>
    <mergeCell ref="A6:H6"/>
    <mergeCell ref="A41:G41"/>
    <mergeCell ref="A38:G38"/>
    <mergeCell ref="A12:G12"/>
    <mergeCell ref="A17:G17"/>
    <mergeCell ref="A33:G33"/>
    <mergeCell ref="A27:G27"/>
    <mergeCell ref="B3:F3"/>
    <mergeCell ref="A1:H1"/>
    <mergeCell ref="A23:G23"/>
    <mergeCell ref="A7:G7"/>
    <mergeCell ref="H8:H9"/>
    <mergeCell ref="A8:A9"/>
    <mergeCell ref="C8:C9"/>
    <mergeCell ref="D8:D9"/>
    <mergeCell ref="E8:E9"/>
    <mergeCell ref="G8:G9"/>
    <mergeCell ref="B8:B9"/>
    <mergeCell ref="F8:F9"/>
  </mergeCells>
  <phoneticPr fontId="3" type="noConversion"/>
  <conditionalFormatting sqref="D52:D57">
    <cfRule type="cellIs" dxfId="1" priority="1" stopIfTrue="1" operator="equal">
      <formula>"NÃO OK"</formula>
    </cfRule>
    <cfRule type="cellIs" dxfId="0" priority="2" stopIfTrue="1" operator="equal">
      <formula>"OK"</formula>
    </cfRule>
  </conditionalFormatting>
  <printOptions horizontalCentered="1"/>
  <pageMargins left="0.59055118110236227" right="0.39370078740157483" top="1.3385826771653544" bottom="0.78740157480314965" header="0.51181102362204722" footer="0.51181102362204722"/>
  <pageSetup paperSize="9" scale="70" fitToHeight="0" orientation="portrait" horizontalDpi="300" verticalDpi="300" r:id="rId2"/>
  <headerFooter alignWithMargins="0">
    <oddHeader>&amp;RPágina &amp;P de &amp;N</oddHead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8" sqref="A8:J17"/>
    </sheetView>
  </sheetViews>
  <sheetFormatPr defaultRowHeight="12.75" x14ac:dyDescent="0.2"/>
  <cols>
    <col min="1" max="1" width="7" style="3" customWidth="1"/>
    <col min="2" max="2" width="25.28515625" style="22" customWidth="1"/>
    <col min="3" max="3" width="17.42578125" style="45" customWidth="1"/>
    <col min="4" max="4" width="15.85546875" style="45" customWidth="1"/>
    <col min="5" max="5" width="4.7109375" style="47" bestFit="1" customWidth="1"/>
    <col min="6" max="6" width="16.5703125" style="45" customWidth="1"/>
    <col min="7" max="7" width="4.7109375" style="47" bestFit="1" customWidth="1"/>
    <col min="8" max="8" width="16" style="45" customWidth="1"/>
    <col min="9" max="9" width="5.5703125" style="47" bestFit="1" customWidth="1"/>
    <col min="10" max="10" width="21.5703125" style="45" customWidth="1"/>
    <col min="11" max="11" width="22.85546875" bestFit="1" customWidth="1"/>
    <col min="13" max="13" width="8.5703125" bestFit="1" customWidth="1"/>
  </cols>
  <sheetData>
    <row r="1" spans="1:10" x14ac:dyDescent="0.2">
      <c r="A1" s="6"/>
      <c r="B1" s="127" t="s">
        <v>123</v>
      </c>
      <c r="C1" s="127"/>
      <c r="D1" s="127"/>
      <c r="E1" s="127"/>
      <c r="F1" s="127"/>
      <c r="G1" s="127"/>
      <c r="H1" s="127"/>
      <c r="I1" s="127"/>
      <c r="J1" s="142" t="s">
        <v>118</v>
      </c>
    </row>
    <row r="2" spans="1:10" x14ac:dyDescent="0.2">
      <c r="A2" s="7"/>
      <c r="B2" s="152"/>
      <c r="C2" s="152"/>
      <c r="D2" s="152"/>
      <c r="E2" s="152"/>
      <c r="F2" s="152"/>
      <c r="G2" s="152"/>
      <c r="H2" s="152"/>
      <c r="I2" s="152"/>
      <c r="J2" s="141"/>
    </row>
    <row r="3" spans="1:10" x14ac:dyDescent="0.2">
      <c r="A3" s="7"/>
      <c r="B3" s="153"/>
      <c r="C3" s="153"/>
      <c r="D3" s="153"/>
      <c r="E3" s="153"/>
      <c r="F3" s="153"/>
      <c r="G3" s="153"/>
      <c r="H3" s="153"/>
      <c r="I3" s="153"/>
      <c r="J3" s="150" t="s">
        <v>120</v>
      </c>
    </row>
    <row r="4" spans="1:10" x14ac:dyDescent="0.2">
      <c r="A4" s="8"/>
      <c r="B4" s="154"/>
      <c r="C4" s="154"/>
      <c r="D4" s="154"/>
      <c r="E4" s="154"/>
      <c r="F4" s="154"/>
      <c r="G4" s="154"/>
      <c r="H4" s="154"/>
      <c r="I4" s="154"/>
      <c r="J4" s="151"/>
    </row>
    <row r="5" spans="1:10" ht="7.5" customHeight="1" x14ac:dyDescent="0.2">
      <c r="A5"/>
      <c r="E5" s="45"/>
      <c r="G5" s="45"/>
      <c r="I5" s="45"/>
    </row>
    <row r="6" spans="1:10" ht="15" customHeight="1" x14ac:dyDescent="0.2">
      <c r="A6" s="145" t="str">
        <f>'Pavilhão de eventos Cambará'!A6:H6</f>
        <v>REFORMA PAVILHAO DE EVENTOS CAMBARÁ (839,32 m²) E CONSTRUÇÃO DE ESTRUTURA E COBERTURA CANCHA DE LAÇOS (650,00 m²)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7.5" customHeight="1" x14ac:dyDescent="0.2">
      <c r="A7" s="130"/>
      <c r="B7" s="131"/>
      <c r="C7" s="131"/>
      <c r="D7" s="131"/>
      <c r="E7" s="131"/>
      <c r="F7" s="131"/>
      <c r="G7" s="131"/>
      <c r="H7" s="131"/>
      <c r="I7" s="131"/>
    </row>
    <row r="8" spans="1:10" ht="25.5" customHeight="1" x14ac:dyDescent="0.2">
      <c r="A8" s="138" t="s">
        <v>0</v>
      </c>
      <c r="B8" s="136" t="s">
        <v>1</v>
      </c>
      <c r="C8" s="155" t="s">
        <v>75</v>
      </c>
      <c r="D8" s="142" t="s">
        <v>63</v>
      </c>
      <c r="E8" s="142" t="s">
        <v>66</v>
      </c>
      <c r="F8" s="142" t="s">
        <v>64</v>
      </c>
      <c r="G8" s="142" t="s">
        <v>66</v>
      </c>
      <c r="H8" s="142" t="s">
        <v>65</v>
      </c>
      <c r="I8" s="142" t="s">
        <v>66</v>
      </c>
      <c r="J8" s="132" t="s">
        <v>15</v>
      </c>
    </row>
    <row r="9" spans="1:10" x14ac:dyDescent="0.2">
      <c r="A9" s="139"/>
      <c r="B9" s="137"/>
      <c r="C9" s="156"/>
      <c r="D9" s="141"/>
      <c r="E9" s="141"/>
      <c r="F9" s="141"/>
      <c r="G9" s="141"/>
      <c r="H9" s="141"/>
      <c r="I9" s="141"/>
      <c r="J9" s="133"/>
    </row>
    <row r="10" spans="1:10" x14ac:dyDescent="0.2">
      <c r="A10" s="1">
        <v>1</v>
      </c>
      <c r="B10" s="23" t="s">
        <v>20</v>
      </c>
      <c r="C10" s="49">
        <f>'Pavilhão de eventos Cambará'!H12</f>
        <v>675.26</v>
      </c>
      <c r="D10" s="49">
        <f>$C10*E10</f>
        <v>540.20799999999997</v>
      </c>
      <c r="E10" s="50">
        <v>0.8</v>
      </c>
      <c r="F10" s="49">
        <f t="shared" ref="F10:F16" si="0">$C10*G10</f>
        <v>135.05199999999999</v>
      </c>
      <c r="G10" s="50">
        <v>0.2</v>
      </c>
      <c r="H10" s="49">
        <f t="shared" ref="H10:H16" si="1">$C10*I10</f>
        <v>0</v>
      </c>
      <c r="I10" s="50">
        <v>0</v>
      </c>
      <c r="J10" s="55">
        <f t="shared" ref="J10:J16" si="2">D10+F10+H10</f>
        <v>675.26</v>
      </c>
    </row>
    <row r="11" spans="1:10" x14ac:dyDescent="0.2">
      <c r="A11" s="1">
        <v>2</v>
      </c>
      <c r="B11" s="23" t="s">
        <v>35</v>
      </c>
      <c r="C11" s="51">
        <f>'Pavilhão de eventos Cambará'!H17</f>
        <v>65205</v>
      </c>
      <c r="D11" s="49">
        <f t="shared" ref="D11:D16" si="3">$C11*E11</f>
        <v>45643.5</v>
      </c>
      <c r="E11" s="50">
        <v>0.7</v>
      </c>
      <c r="F11" s="49">
        <f t="shared" si="0"/>
        <v>19561.5</v>
      </c>
      <c r="G11" s="50">
        <v>0.3</v>
      </c>
      <c r="H11" s="49">
        <f t="shared" si="1"/>
        <v>0</v>
      </c>
      <c r="I11" s="50">
        <v>0</v>
      </c>
      <c r="J11" s="55">
        <f t="shared" si="2"/>
        <v>65205</v>
      </c>
    </row>
    <row r="12" spans="1:10" ht="27" customHeight="1" x14ac:dyDescent="0.2">
      <c r="A12" s="1">
        <v>3</v>
      </c>
      <c r="B12" s="25" t="s">
        <v>24</v>
      </c>
      <c r="C12" s="51">
        <f>'Pavilhão de eventos Cambará'!H23</f>
        <v>6260.12</v>
      </c>
      <c r="D12" s="49">
        <f t="shared" si="3"/>
        <v>4382.0839999999998</v>
      </c>
      <c r="E12" s="50">
        <v>0.7</v>
      </c>
      <c r="F12" s="49">
        <f t="shared" si="0"/>
        <v>1252.0240000000001</v>
      </c>
      <c r="G12" s="50">
        <v>0.2</v>
      </c>
      <c r="H12" s="49">
        <f t="shared" si="1"/>
        <v>626.01200000000006</v>
      </c>
      <c r="I12" s="50">
        <v>0.1</v>
      </c>
      <c r="J12" s="55">
        <f t="shared" si="2"/>
        <v>6260.12</v>
      </c>
    </row>
    <row r="13" spans="1:10" x14ac:dyDescent="0.2">
      <c r="A13" s="12">
        <v>4</v>
      </c>
      <c r="B13" s="24" t="s">
        <v>26</v>
      </c>
      <c r="C13" s="51">
        <f>'Pavilhão de eventos Cambará'!H27</f>
        <v>6198.12</v>
      </c>
      <c r="D13" s="49">
        <f t="shared" ref="D13" si="4">$C13*E13</f>
        <v>0</v>
      </c>
      <c r="E13" s="50">
        <v>0</v>
      </c>
      <c r="F13" s="49">
        <f t="shared" ref="F13" si="5">$C13*G13</f>
        <v>3099.06</v>
      </c>
      <c r="G13" s="50">
        <v>0.5</v>
      </c>
      <c r="H13" s="49">
        <f t="shared" ref="H13" si="6">$C13*I13</f>
        <v>3099.06</v>
      </c>
      <c r="I13" s="50">
        <v>0.5</v>
      </c>
      <c r="J13" s="55">
        <f t="shared" si="2"/>
        <v>6198.12</v>
      </c>
    </row>
    <row r="14" spans="1:10" x14ac:dyDescent="0.2">
      <c r="A14" s="12">
        <v>5</v>
      </c>
      <c r="B14" s="24" t="s">
        <v>27</v>
      </c>
      <c r="C14" s="51">
        <f>'Pavilhão de eventos Cambará'!H33</f>
        <v>194069.72</v>
      </c>
      <c r="D14" s="49">
        <f t="shared" si="3"/>
        <v>97034.86</v>
      </c>
      <c r="E14" s="50">
        <v>0.5</v>
      </c>
      <c r="F14" s="49">
        <f t="shared" si="0"/>
        <v>58220.915999999997</v>
      </c>
      <c r="G14" s="50">
        <v>0.3</v>
      </c>
      <c r="H14" s="49">
        <f t="shared" si="1"/>
        <v>38813.944000000003</v>
      </c>
      <c r="I14" s="50">
        <v>0.2</v>
      </c>
      <c r="J14" s="55">
        <f t="shared" si="2"/>
        <v>194069.72000000003</v>
      </c>
    </row>
    <row r="15" spans="1:10" x14ac:dyDescent="0.2">
      <c r="A15" s="12">
        <v>6</v>
      </c>
      <c r="B15" s="24" t="s">
        <v>31</v>
      </c>
      <c r="C15" s="51">
        <f>'Pavilhão de eventos Cambará'!H38</f>
        <v>23363.599999999999</v>
      </c>
      <c r="D15" s="49">
        <f t="shared" si="3"/>
        <v>16354.519999999999</v>
      </c>
      <c r="E15" s="50">
        <v>0.7</v>
      </c>
      <c r="F15" s="49">
        <f t="shared" si="0"/>
        <v>4672.72</v>
      </c>
      <c r="G15" s="50">
        <v>0.2</v>
      </c>
      <c r="H15" s="49">
        <f t="shared" si="1"/>
        <v>2336.36</v>
      </c>
      <c r="I15" s="50">
        <v>0.1</v>
      </c>
      <c r="J15" s="55">
        <f t="shared" si="2"/>
        <v>23363.599999999999</v>
      </c>
    </row>
    <row r="16" spans="1:10" ht="27" customHeight="1" x14ac:dyDescent="0.2">
      <c r="A16" s="12">
        <v>7</v>
      </c>
      <c r="B16" s="24" t="s">
        <v>28</v>
      </c>
      <c r="C16" s="51">
        <f>'Pavilhão de eventos Cambará'!H41</f>
        <v>4228.18</v>
      </c>
      <c r="D16" s="49">
        <f t="shared" si="3"/>
        <v>0</v>
      </c>
      <c r="E16" s="50">
        <v>0</v>
      </c>
      <c r="F16" s="49">
        <f t="shared" si="0"/>
        <v>0</v>
      </c>
      <c r="G16" s="50">
        <v>0</v>
      </c>
      <c r="H16" s="49">
        <f t="shared" si="1"/>
        <v>4228.18</v>
      </c>
      <c r="I16" s="50">
        <v>1</v>
      </c>
      <c r="J16" s="55">
        <f t="shared" si="2"/>
        <v>4228.18</v>
      </c>
    </row>
    <row r="17" spans="1:10" x14ac:dyDescent="0.2">
      <c r="A17" s="18"/>
      <c r="B17" s="26"/>
      <c r="C17" s="52"/>
      <c r="D17" s="52"/>
      <c r="E17" s="53"/>
      <c r="F17" s="52"/>
      <c r="G17" s="53"/>
      <c r="H17" s="52"/>
      <c r="I17" s="53"/>
      <c r="J17" s="54"/>
    </row>
    <row r="18" spans="1:10" x14ac:dyDescent="0.2">
      <c r="A18" s="46"/>
      <c r="B18" s="48" t="s">
        <v>67</v>
      </c>
      <c r="C18" s="55">
        <f>SUM(C10:C16)</f>
        <v>299999.99999999994</v>
      </c>
      <c r="D18" s="55">
        <f>SUM(D10:D16)</f>
        <v>163955.17199999999</v>
      </c>
      <c r="E18" s="56"/>
      <c r="F18" s="55">
        <f>SUM(F10:F16)</f>
        <v>86941.271999999997</v>
      </c>
      <c r="G18" s="56"/>
      <c r="H18" s="55">
        <f>SUM(H10:H16)</f>
        <v>49103.556000000004</v>
      </c>
      <c r="I18" s="56"/>
      <c r="J18" s="55">
        <f>SUM(J10:J16)</f>
        <v>300000</v>
      </c>
    </row>
    <row r="19" spans="1:10" x14ac:dyDescent="0.2">
      <c r="A19" s="18"/>
      <c r="B19" s="26"/>
      <c r="C19" s="31"/>
      <c r="D19" s="31"/>
      <c r="E19" s="32"/>
      <c r="F19" s="31"/>
      <c r="G19" s="32"/>
      <c r="H19" s="31"/>
      <c r="I19" s="32"/>
      <c r="J19" s="33"/>
    </row>
    <row r="20" spans="1:10" x14ac:dyDescent="0.2">
      <c r="A20" s="128" t="s">
        <v>74</v>
      </c>
      <c r="B20" s="129"/>
      <c r="C20" s="129"/>
      <c r="D20" s="129"/>
      <c r="E20" s="129"/>
      <c r="F20" s="129"/>
      <c r="G20" s="129"/>
      <c r="H20" s="129"/>
      <c r="I20" s="129"/>
      <c r="J20" s="44">
        <f>J18</f>
        <v>300000</v>
      </c>
    </row>
    <row r="21" spans="1:10" x14ac:dyDescent="0.2">
      <c r="A21" s="128" t="s">
        <v>68</v>
      </c>
      <c r="B21" s="129"/>
      <c r="C21" s="129"/>
      <c r="D21" s="129"/>
      <c r="E21" s="129"/>
      <c r="F21" s="129"/>
      <c r="G21" s="129"/>
      <c r="H21" s="129"/>
      <c r="I21" s="129"/>
      <c r="J21" s="44">
        <f>'Pavilhão de eventos Cambará'!H44</f>
        <v>201.43</v>
      </c>
    </row>
  </sheetData>
  <mergeCells count="20">
    <mergeCell ref="J8:J9"/>
    <mergeCell ref="A6:J6"/>
    <mergeCell ref="A8:A9"/>
    <mergeCell ref="D8:D9"/>
    <mergeCell ref="B8:B9"/>
    <mergeCell ref="C8:C9"/>
    <mergeCell ref="E8:E9"/>
    <mergeCell ref="J1:J2"/>
    <mergeCell ref="J3:J4"/>
    <mergeCell ref="A7:I7"/>
    <mergeCell ref="B1:I1"/>
    <mergeCell ref="B2:I2"/>
    <mergeCell ref="B3:I3"/>
    <mergeCell ref="B4:I4"/>
    <mergeCell ref="F8:F9"/>
    <mergeCell ref="G8:G9"/>
    <mergeCell ref="H8:H9"/>
    <mergeCell ref="I8:I9"/>
    <mergeCell ref="A21:I21"/>
    <mergeCell ref="A20:I20"/>
  </mergeCells>
  <phoneticPr fontId="3" type="noConversion"/>
  <printOptions horizontalCentered="1"/>
  <pageMargins left="0.19685039370078741" right="0.19685039370078741" top="0.78740157480314965" bottom="0.78740157480314965" header="0.51181102362204722" footer="0.51181102362204722"/>
  <pageSetup paperSize="9" fitToHeight="0" orientation="landscape" horizontalDpi="300" verticalDpi="300" r:id="rId1"/>
  <headerFooter alignWithMargins="0"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BASE</vt:lpstr>
      <vt:lpstr>Pavilhão de eventos Cambará</vt:lpstr>
      <vt:lpstr>CRONOGRAMA</vt:lpstr>
      <vt:lpstr>'Pavilhão de eventos Cambará'!Area_de_impressao</vt:lpstr>
      <vt:lpstr>CRONOGRAMA!Titulos_de_impressao</vt:lpstr>
      <vt:lpstr>'Pavilhão de eventos Cambará'!Titulos_de_impressao</vt:lpstr>
    </vt:vector>
  </TitlesOfParts>
  <Company>PMLages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do Munic. de Lages</dc:creator>
  <cp:lastModifiedBy>Anderson liz</cp:lastModifiedBy>
  <cp:lastPrinted>2015-10-30T13:57:49Z</cp:lastPrinted>
  <dcterms:created xsi:type="dcterms:W3CDTF">2006-02-22T16:58:38Z</dcterms:created>
  <dcterms:modified xsi:type="dcterms:W3CDTF">2015-11-13T13:33:37Z</dcterms:modified>
</cp:coreProperties>
</file>